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7190" windowHeight="9825" tabRatio="743"/>
  </bookViews>
  <sheets>
    <sheet name="Base Sheet" sheetId="1" r:id="rId1"/>
    <sheet name="(REF) Unit Prices" sheetId="2" r:id="rId2"/>
    <sheet name="Sheet1" sheetId="3" r:id="rId3"/>
  </sheets>
  <externalReferences>
    <externalReference r:id="rId4"/>
  </externalReferences>
  <definedNames>
    <definedName name="_xlnm._FilterDatabase" localSheetId="1" hidden="1">'(REF) Unit Prices'!$C$1:$C$153</definedName>
    <definedName name="_xlnm._FilterDatabase" localSheetId="0" hidden="1">'Base Sheet'!$D$1:$D$452</definedName>
    <definedName name="Construction_Change_Order_Claim_Contingency">'Base Sheet'!$H$160</definedName>
    <definedName name="Construction_Costs_Subtotal">'Base Sheet'!$H$144</definedName>
    <definedName name="Construction_Delivery">'Base Sheet'!$H$158</definedName>
    <definedName name="Construction_Design_Contingency">'Base Sheet'!$H$145</definedName>
    <definedName name="Drainage">'Base Sheet'!$H$43:$H$80</definedName>
    <definedName name="Earthwork">'Base Sheet'!$H$36:$H$42</definedName>
    <definedName name="Erosion_Control">'Base Sheet'!$H$81</definedName>
    <definedName name="ESTIMATED_CONTRACT_LET_AMOUNT">'Base Sheet'!$H$154</definedName>
    <definedName name="FIIPS_Non_Del">#REF!</definedName>
    <definedName name="HAZMAT">'Base Sheet'!$H$111</definedName>
    <definedName name="Incentive_Disincentive">'Base Sheet'!$H$153</definedName>
    <definedName name="Inflation_Rates">#REF!</definedName>
    <definedName name="ITS">'Base Sheet'!$H$93</definedName>
    <definedName name="ITS_Furnished">'Base Sheet'!$H$156</definedName>
    <definedName name="Jurisdictional_Transfer">'Base Sheet'!$H$182</definedName>
    <definedName name="Lighting">'Base Sheet'!$H$88</definedName>
    <definedName name="Lighting_Furnished">'Base Sheet'!$H$87</definedName>
    <definedName name="Majors_TPC_Cost">'Base Sheet'!#REF!</definedName>
    <definedName name="Mobilization">'Base Sheet'!$H$143</definedName>
    <definedName name="MPSR2007">#REF!</definedName>
    <definedName name="MPSR2008">#REF!</definedName>
    <definedName name="MPSR2009">#REF!</definedName>
    <definedName name="MPSR2010">#REF!</definedName>
    <definedName name="MPSR2011">#REF!</definedName>
    <definedName name="MPSR2012">#REF!</definedName>
    <definedName name="MPSR2013">#REF!</definedName>
    <definedName name="MPSR2014">#REF!</definedName>
    <definedName name="MPSR2015">#REF!</definedName>
    <definedName name="MPSR2016">#REF!</definedName>
    <definedName name="MPSR2017">#REF!</definedName>
    <definedName name="_xlnm.Print_Area" localSheetId="0">'Base Sheet'!$A$1:$I$184</definedName>
    <definedName name="Railroad_Costs">'[1]Base Sheet'!$H$131</definedName>
    <definedName name="Railroads_Subtotal">'Base Sheet'!#REF!</definedName>
    <definedName name="Real_Estate_Subtotal">'Base Sheet'!$H$177</definedName>
    <definedName name="Roadway_Incidentals">'Base Sheet'!$H$95:$H$109</definedName>
    <definedName name="Safety_Program">'Base Sheet'!#REF!</definedName>
    <definedName name="Signing_Marking">'Base Sheet'!$H$89:$H$92</definedName>
    <definedName name="State_Patrol">'Base Sheet'!$H$155</definedName>
    <definedName name="Subtotal_Roadway_Costs">'Base Sheet'!$H$35</definedName>
    <definedName name="Total_Community_Sensitive_Design_Costs">'Base Sheet'!$H$151</definedName>
    <definedName name="TOTAL_CONSTRUCTION_COSTS__Items_1_21">'Base Sheet'!$H$159</definedName>
    <definedName name="Total_Project_Cost">'Base Sheet'!#REF!</definedName>
    <definedName name="TOTAL_PROJECT_COSTS">'Base Sheet'!$H$183</definedName>
    <definedName name="TOTAL_RAILROAD_COSTS">'Base Sheet'!$H$170</definedName>
    <definedName name="TOTAL_REAL_ESTATE_COSTS">'Base Sheet'!$H$181</definedName>
    <definedName name="TOTAL_ROADWAY_COSTS__Items_1_13">'Base Sheet'!$H$112</definedName>
    <definedName name="TOTAL_STRUCTURE_COSTS__Item_15">'Base Sheet'!$H$142</definedName>
    <definedName name="TOTAL_UTILITY_COSTS">'Base Sheet'!$H$165</definedName>
    <definedName name="Traffic_Control">'Base Sheet'!$H$82:$H$85</definedName>
    <definedName name="Traffic_Mitigation">'Base Sheet'!$H$152</definedName>
    <definedName name="Traffic_Signals">'Base Sheet'!$H$94</definedName>
    <definedName name="Unit_Price_List">'(REF) Unit Prices'!$A$4:$D$140</definedName>
    <definedName name="Utilities_Subtotal">'Base Sheet'!#REF!</definedName>
    <definedName name="Wetland_Mitigation">'Base Sheet'!$H$110</definedName>
  </definedNames>
  <calcPr calcId="125725"/>
</workbook>
</file>

<file path=xl/calcChain.xml><?xml version="1.0" encoding="utf-8"?>
<calcChain xmlns="http://schemas.openxmlformats.org/spreadsheetml/2006/main">
  <c r="R5" i="2"/>
  <c r="R12"/>
  <c r="R15"/>
  <c r="R16"/>
  <c r="R17"/>
  <c r="R18"/>
  <c r="R19"/>
  <c r="R85"/>
  <c r="R86"/>
  <c r="R88"/>
  <c r="R106"/>
  <c r="R107"/>
  <c r="R109"/>
  <c r="R110"/>
  <c r="R111"/>
  <c r="R112"/>
  <c r="R113"/>
  <c r="R115"/>
  <c r="R116"/>
  <c r="R117"/>
  <c r="R118"/>
  <c r="R119"/>
  <c r="R121"/>
  <c r="R123"/>
  <c r="R124"/>
  <c r="R125"/>
  <c r="R126"/>
  <c r="R127"/>
  <c r="R128"/>
  <c r="R139"/>
  <c r="R140"/>
  <c r="R141"/>
  <c r="R142"/>
  <c r="B4" i="1"/>
  <c r="G8"/>
  <c r="H8" s="1"/>
  <c r="G9"/>
  <c r="H9" s="1"/>
  <c r="G10"/>
  <c r="H10" s="1"/>
  <c r="G11"/>
  <c r="H11" s="1"/>
  <c r="G12"/>
  <c r="H12" s="1"/>
  <c r="G13"/>
  <c r="H13" s="1"/>
  <c r="G14"/>
  <c r="H14" s="1"/>
  <c r="G15"/>
  <c r="H15" s="1"/>
  <c r="G16"/>
  <c r="H16" s="1"/>
  <c r="G17"/>
  <c r="H17" s="1"/>
  <c r="G19"/>
  <c r="H19" s="1"/>
  <c r="G20"/>
  <c r="H20" s="1"/>
  <c r="G21"/>
  <c r="H21" s="1"/>
  <c r="G22"/>
  <c r="H22" s="1"/>
  <c r="G23"/>
  <c r="H23" s="1"/>
  <c r="G24"/>
  <c r="H24" s="1"/>
  <c r="G25"/>
  <c r="H25" s="1"/>
  <c r="G26"/>
  <c r="H26" s="1"/>
  <c r="G27"/>
  <c r="H27" s="1"/>
  <c r="G28"/>
  <c r="H28" s="1"/>
  <c r="G29"/>
  <c r="H29" s="1"/>
  <c r="G30"/>
  <c r="H30" s="1"/>
  <c r="G31"/>
  <c r="H31" s="1"/>
  <c r="G32"/>
  <c r="H32" s="1"/>
  <c r="G33"/>
  <c r="H33" s="1"/>
  <c r="G34"/>
  <c r="H34" s="1"/>
  <c r="G37"/>
  <c r="H37" s="1"/>
  <c r="G38"/>
  <c r="H38" s="1"/>
  <c r="G39"/>
  <c r="H39" s="1"/>
  <c r="G40"/>
  <c r="H40" s="1"/>
  <c r="G41"/>
  <c r="H41" s="1"/>
  <c r="G42"/>
  <c r="H42" s="1"/>
  <c r="H44"/>
  <c r="H45"/>
  <c r="G46"/>
  <c r="H46" s="1"/>
  <c r="G47"/>
  <c r="H47" s="1"/>
  <c r="G48"/>
  <c r="H48" s="1"/>
  <c r="G49"/>
  <c r="H49" s="1"/>
  <c r="G50"/>
  <c r="H50" s="1"/>
  <c r="G51"/>
  <c r="H51" s="1"/>
  <c r="G52"/>
  <c r="H52" s="1"/>
  <c r="G53"/>
  <c r="H53" s="1"/>
  <c r="G54"/>
  <c r="H54" s="1"/>
  <c r="G55"/>
  <c r="H55" s="1"/>
  <c r="G56"/>
  <c r="H56" s="1"/>
  <c r="G57"/>
  <c r="H57" s="1"/>
  <c r="G58"/>
  <c r="H58" s="1"/>
  <c r="G59"/>
  <c r="H59" s="1"/>
  <c r="G60"/>
  <c r="H60" s="1"/>
  <c r="G61"/>
  <c r="H61" s="1"/>
  <c r="G62"/>
  <c r="H62" s="1"/>
  <c r="G63"/>
  <c r="H63" s="1"/>
  <c r="G64"/>
  <c r="H64" s="1"/>
  <c r="G65"/>
  <c r="H65" s="1"/>
  <c r="G66"/>
  <c r="H66" s="1"/>
  <c r="G67"/>
  <c r="H67" s="1"/>
  <c r="G68"/>
  <c r="H68" s="1"/>
  <c r="G69"/>
  <c r="H69" s="1"/>
  <c r="G70"/>
  <c r="H70" s="1"/>
  <c r="G71"/>
  <c r="H71" s="1"/>
  <c r="G72"/>
  <c r="H72" s="1"/>
  <c r="G73"/>
  <c r="H73" s="1"/>
  <c r="G74"/>
  <c r="H74" s="1"/>
  <c r="G75"/>
  <c r="H75" s="1"/>
  <c r="G76"/>
  <c r="H76" s="1"/>
  <c r="G77"/>
  <c r="H77" s="1"/>
  <c r="G78"/>
  <c r="H78" s="1"/>
  <c r="G79"/>
  <c r="H79" s="1"/>
  <c r="H83"/>
  <c r="G84"/>
  <c r="H84" s="1"/>
  <c r="G85"/>
  <c r="H85" s="1"/>
  <c r="H87"/>
  <c r="H88"/>
  <c r="G90"/>
  <c r="H90" s="1"/>
  <c r="G91"/>
  <c r="H91" s="1"/>
  <c r="G92"/>
  <c r="H92" s="1"/>
  <c r="H93"/>
  <c r="G94"/>
  <c r="H94" s="1"/>
  <c r="G96"/>
  <c r="H96" s="1"/>
  <c r="G97"/>
  <c r="H97" s="1"/>
  <c r="G98"/>
  <c r="H98" s="1"/>
  <c r="G99"/>
  <c r="H99" s="1"/>
  <c r="G100"/>
  <c r="H100" s="1"/>
  <c r="G101"/>
  <c r="H101" s="1"/>
  <c r="G102"/>
  <c r="H102" s="1"/>
  <c r="G103"/>
  <c r="H103" s="1"/>
  <c r="G104"/>
  <c r="H104" s="1"/>
  <c r="G105"/>
  <c r="H105" s="1"/>
  <c r="G106"/>
  <c r="H106" s="1"/>
  <c r="G107"/>
  <c r="H107" s="1"/>
  <c r="G108"/>
  <c r="H108" s="1"/>
  <c r="G109"/>
  <c r="H109" s="1"/>
  <c r="H110"/>
  <c r="H111"/>
  <c r="G114"/>
  <c r="H114" s="1"/>
  <c r="G115"/>
  <c r="H115" s="1"/>
  <c r="G117"/>
  <c r="H117" s="1"/>
  <c r="G118"/>
  <c r="H118" s="1"/>
  <c r="G119"/>
  <c r="H119" s="1"/>
  <c r="G120"/>
  <c r="H120" s="1"/>
  <c r="G121"/>
  <c r="H121" s="1"/>
  <c r="G122"/>
  <c r="H122" s="1"/>
  <c r="G123"/>
  <c r="H123" s="1"/>
  <c r="G124"/>
  <c r="H124" s="1"/>
  <c r="G125"/>
  <c r="H125" s="1"/>
  <c r="G126"/>
  <c r="H126" s="1"/>
  <c r="G128"/>
  <c r="H128" s="1"/>
  <c r="G129"/>
  <c r="H129" s="1"/>
  <c r="G130"/>
  <c r="H130" s="1"/>
  <c r="G131"/>
  <c r="H131" s="1"/>
  <c r="G132"/>
  <c r="H132" s="1"/>
  <c r="G133"/>
  <c r="H133" s="1"/>
  <c r="G134"/>
  <c r="H134" s="1"/>
  <c r="G135"/>
  <c r="H135" s="1"/>
  <c r="G136"/>
  <c r="H136" s="1"/>
  <c r="G137"/>
  <c r="H137" s="1"/>
  <c r="G138"/>
  <c r="H138" s="1"/>
  <c r="G139"/>
  <c r="H139" s="1"/>
  <c r="G140"/>
  <c r="H140" s="1"/>
  <c r="E148"/>
  <c r="E149"/>
  <c r="E150"/>
  <c r="G155"/>
  <c r="H155" s="1"/>
  <c r="H156"/>
  <c r="H162"/>
  <c r="H164"/>
  <c r="H166"/>
  <c r="H167"/>
  <c r="H168" s="1"/>
  <c r="H169"/>
  <c r="H172"/>
  <c r="H173"/>
  <c r="H174"/>
  <c r="H175"/>
  <c r="H176"/>
  <c r="H179"/>
  <c r="H180"/>
  <c r="H177" l="1"/>
  <c r="H150"/>
  <c r="H35"/>
  <c r="H178"/>
  <c r="H181" s="1"/>
  <c r="H141"/>
  <c r="H142" s="1"/>
  <c r="H43"/>
  <c r="H80" s="1"/>
  <c r="H81"/>
  <c r="H36"/>
  <c r="H82"/>
  <c r="H89"/>
  <c r="H95"/>
  <c r="H161"/>
  <c r="H149"/>
  <c r="H170"/>
  <c r="H112" l="1"/>
  <c r="H143" s="1"/>
  <c r="H144" s="1"/>
  <c r="H163"/>
  <c r="H165" s="1"/>
  <c r="H145" l="1"/>
  <c r="H147" s="1"/>
  <c r="H151" s="1"/>
  <c r="H152" l="1"/>
  <c r="H153" l="1"/>
  <c r="H154" s="1"/>
  <c r="H158" l="1"/>
  <c r="H160"/>
  <c r="H157"/>
  <c r="H159" l="1"/>
  <c r="H183" s="1"/>
  <c r="H182" l="1"/>
</calcChain>
</file>

<file path=xl/comments1.xml><?xml version="1.0" encoding="utf-8"?>
<comments xmlns="http://schemas.openxmlformats.org/spreadsheetml/2006/main">
  <authors>
    <author>Charles A. Karow, P.E.</author>
    <author>Geoff Williams</author>
  </authors>
  <commentList>
    <comment ref="K19" authorId="0">
      <text>
        <r>
          <rPr>
            <b/>
            <sz val="8"/>
            <color indexed="81"/>
            <rFont val="Tahoma"/>
          </rPr>
          <t>Charles A. Karow, P.E.:</t>
        </r>
        <r>
          <rPr>
            <sz val="8"/>
            <color indexed="81"/>
            <rFont val="Tahoma"/>
          </rPr>
          <t xml:space="preserve">
Changed per direction  from Brett Wallace.</t>
        </r>
      </text>
    </comment>
    <comment ref="H26" authorId="0">
      <text>
        <r>
          <rPr>
            <b/>
            <sz val="8"/>
            <color indexed="81"/>
            <rFont val="Tahoma"/>
          </rPr>
          <t>Charles A. Karow, P.E.:</t>
        </r>
        <r>
          <rPr>
            <sz val="8"/>
            <color indexed="81"/>
            <rFont val="Tahoma"/>
          </rPr>
          <t xml:space="preserve">
Includes asphaltic material cost</t>
        </r>
      </text>
    </comment>
    <comment ref="K26" authorId="0">
      <text>
        <r>
          <rPr>
            <b/>
            <sz val="8"/>
            <color indexed="81"/>
            <rFont val="Tahoma"/>
          </rPr>
          <t>Charles A. Karow, P.E.:</t>
        </r>
        <r>
          <rPr>
            <sz val="8"/>
            <color indexed="81"/>
            <rFont val="Tahoma"/>
          </rPr>
          <t xml:space="preserve">
Changed per direction  from Brett Wallace.</t>
        </r>
      </text>
    </comment>
    <comment ref="K30" authorId="0">
      <text>
        <r>
          <rPr>
            <b/>
            <sz val="8"/>
            <color indexed="81"/>
            <rFont val="Tahoma"/>
          </rPr>
          <t>Charles A. Karow, P.E.:</t>
        </r>
        <r>
          <rPr>
            <sz val="8"/>
            <color indexed="81"/>
            <rFont val="Tahoma"/>
          </rPr>
          <t xml:space="preserve">
Changed per direction  from Brett Wallace.</t>
        </r>
      </text>
    </comment>
    <comment ref="D31" authorId="1">
      <text>
        <r>
          <rPr>
            <b/>
            <sz val="8"/>
            <color indexed="81"/>
            <rFont val="Tahoma"/>
          </rPr>
          <t>Geoff Williams:</t>
        </r>
        <r>
          <rPr>
            <sz val="8"/>
            <color indexed="81"/>
            <rFont val="Tahoma"/>
          </rPr>
          <t xml:space="preserve">
From KL 1133-10-72
11/6/08</t>
        </r>
      </text>
    </comment>
    <comment ref="J31" authorId="1">
      <text>
        <r>
          <rPr>
            <b/>
            <sz val="8"/>
            <color indexed="81"/>
            <rFont val="Tahoma"/>
          </rPr>
          <t>Geoff Williams:</t>
        </r>
        <r>
          <rPr>
            <sz val="8"/>
            <color indexed="81"/>
            <rFont val="Tahoma"/>
          </rPr>
          <t xml:space="preserve">
From KL 1133-10-72
11/6/08</t>
        </r>
      </text>
    </comment>
    <comment ref="K36" authorId="0">
      <text>
        <r>
          <rPr>
            <b/>
            <sz val="8"/>
            <color indexed="81"/>
            <rFont val="Tahoma"/>
          </rPr>
          <t>Charles A. Karow, P.E.:</t>
        </r>
        <r>
          <rPr>
            <sz val="8"/>
            <color indexed="81"/>
            <rFont val="Tahoma"/>
          </rPr>
          <t xml:space="preserve">
Changed per direction  from Brett Wallace.</t>
        </r>
      </text>
    </comment>
    <comment ref="D84" authorId="1">
      <text>
        <r>
          <rPr>
            <b/>
            <sz val="8"/>
            <color indexed="81"/>
            <rFont val="Tahoma"/>
          </rPr>
          <t>Geoff Williams:</t>
        </r>
        <r>
          <rPr>
            <sz val="8"/>
            <color indexed="81"/>
            <rFont val="Tahoma"/>
          </rPr>
          <t xml:space="preserve">
Based on CER workshop</t>
        </r>
      </text>
    </comment>
    <comment ref="J84" authorId="1">
      <text>
        <r>
          <rPr>
            <b/>
            <sz val="8"/>
            <color indexed="81"/>
            <rFont val="Tahoma"/>
          </rPr>
          <t>Geoff Williams:</t>
        </r>
        <r>
          <rPr>
            <sz val="8"/>
            <color indexed="81"/>
            <rFont val="Tahoma"/>
          </rPr>
          <t xml:space="preserve">
Based on CER workshop</t>
        </r>
      </text>
    </comment>
    <comment ref="F86" authorId="0">
      <text>
        <r>
          <rPr>
            <b/>
            <sz val="8"/>
            <color indexed="81"/>
            <rFont val="Tahoma"/>
          </rPr>
          <t>Charles A. Karow, P.E.:</t>
        </r>
        <r>
          <rPr>
            <sz val="8"/>
            <color indexed="81"/>
            <rFont val="Tahoma"/>
          </rPr>
          <t xml:space="preserve">
From GAS:  This was based upon a recent project where the monotube sign bridges were comprised of two horizontal members rather than the standard one to better stabilize the signs against wind force.  The sign bridges were supporting roundabout signs &gt; 6 feet in height.  Also, the roundabouts for this particular project were located at ramp terminals.  </t>
        </r>
      </text>
    </comment>
    <comment ref="D92" authorId="1">
      <text>
        <r>
          <rPr>
            <b/>
            <sz val="8"/>
            <color indexed="81"/>
            <rFont val="Tahoma"/>
          </rPr>
          <t>Geoff Williams:</t>
        </r>
        <r>
          <rPr>
            <sz val="8"/>
            <color indexed="81"/>
            <rFont val="Tahoma"/>
          </rPr>
          <t xml:space="preserve">
Estimated at $75/LF plus 60% for Caltrans barrier = $120</t>
        </r>
      </text>
    </comment>
    <comment ref="J92" authorId="1">
      <text>
        <r>
          <rPr>
            <b/>
            <sz val="8"/>
            <color indexed="81"/>
            <rFont val="Tahoma"/>
          </rPr>
          <t>Geoff Williams:</t>
        </r>
        <r>
          <rPr>
            <sz val="8"/>
            <color indexed="81"/>
            <rFont val="Tahoma"/>
          </rPr>
          <t xml:space="preserve">
Estimated at $75/LF plus 60% for Caltrans barrier = $120</t>
        </r>
      </text>
    </comment>
    <comment ref="D93" authorId="1">
      <text>
        <r>
          <rPr>
            <b/>
            <sz val="8"/>
            <color indexed="81"/>
            <rFont val="Tahoma"/>
          </rPr>
          <t>Geoff Williams:</t>
        </r>
        <r>
          <rPr>
            <sz val="8"/>
            <color indexed="81"/>
            <rFont val="Tahoma"/>
          </rPr>
          <t xml:space="preserve">
Estimated at $75/LF plus 60% for Caltrans barrier = $120</t>
        </r>
      </text>
    </comment>
    <comment ref="J93" authorId="1">
      <text>
        <r>
          <rPr>
            <b/>
            <sz val="8"/>
            <color indexed="81"/>
            <rFont val="Tahoma"/>
          </rPr>
          <t>Geoff Williams:</t>
        </r>
        <r>
          <rPr>
            <sz val="8"/>
            <color indexed="81"/>
            <rFont val="Tahoma"/>
          </rPr>
          <t xml:space="preserve">
Estimated at $75/LF plus 60% for Caltrans barrier = $120</t>
        </r>
      </text>
    </comment>
    <comment ref="D94" authorId="1">
      <text>
        <r>
          <rPr>
            <b/>
            <sz val="8"/>
            <color indexed="81"/>
            <rFont val="Tahoma"/>
          </rPr>
          <t>Geoff Williams:</t>
        </r>
        <r>
          <rPr>
            <sz val="8"/>
            <color indexed="81"/>
            <rFont val="Tahoma"/>
          </rPr>
          <t xml:space="preserve">
Estimated at $75/LF plus 60% for Caltrans barrier = $120</t>
        </r>
      </text>
    </comment>
    <comment ref="J94" authorId="1">
      <text>
        <r>
          <rPr>
            <b/>
            <sz val="8"/>
            <color indexed="81"/>
            <rFont val="Tahoma"/>
          </rPr>
          <t>Geoff Williams:</t>
        </r>
        <r>
          <rPr>
            <sz val="8"/>
            <color indexed="81"/>
            <rFont val="Tahoma"/>
          </rPr>
          <t xml:space="preserve">
Estimated at $75/LF plus 60% for Caltrans barrier = $120</t>
        </r>
      </text>
    </comment>
  </commentList>
</comments>
</file>

<file path=xl/sharedStrings.xml><?xml version="1.0" encoding="utf-8"?>
<sst xmlns="http://schemas.openxmlformats.org/spreadsheetml/2006/main" count="700" uniqueCount="250">
  <si>
    <t>USH 41 Capacity Expansion Project - Brown County</t>
  </si>
  <si>
    <t>Cost Estimate for</t>
  </si>
  <si>
    <t>Project ID 1133-xx-xx, US 41 (xxx - xxx)</t>
  </si>
  <si>
    <t>ITEM</t>
  </si>
  <si>
    <t>ITEM DESCRIPTION</t>
  </si>
  <si>
    <t>UNIT</t>
  </si>
  <si>
    <t>QUANTITY</t>
  </si>
  <si>
    <t>UNIT PRICE</t>
  </si>
  <si>
    <t>TOTAL</t>
  </si>
  <si>
    <t>REMOVALS</t>
  </si>
  <si>
    <t>Removing Pavement</t>
  </si>
  <si>
    <t>SY</t>
  </si>
  <si>
    <t>Removing Asphaltic Surface</t>
  </si>
  <si>
    <t>Removing Curb &amp; Gutter</t>
  </si>
  <si>
    <t>LF</t>
  </si>
  <si>
    <t>Removing Concrete Sidewalk</t>
  </si>
  <si>
    <t>Removing Guardrail</t>
  </si>
  <si>
    <t>Removing Fence</t>
  </si>
  <si>
    <t>Clearing</t>
  </si>
  <si>
    <t>STA</t>
  </si>
  <si>
    <t>Grubbing</t>
  </si>
  <si>
    <t>Storm Sewer</t>
  </si>
  <si>
    <t>Storm Sewer Structures</t>
  </si>
  <si>
    <t>EACH</t>
  </si>
  <si>
    <t>NEW PAVEMENT</t>
  </si>
  <si>
    <t xml:space="preserve">Mainline </t>
  </si>
  <si>
    <t>Ramp</t>
  </si>
  <si>
    <t>Other Roadway</t>
  </si>
  <si>
    <t>Concrete Pavement 8-inch</t>
  </si>
  <si>
    <t>Concrete Pavement 9-inch</t>
  </si>
  <si>
    <t>Concrete Pavement 10-inch</t>
  </si>
  <si>
    <t>Concrete Pavement 10 1/2-inch</t>
  </si>
  <si>
    <t>Concrete Pavement 11-inch</t>
  </si>
  <si>
    <t>Concrete Pavement 11 1/2-inch</t>
  </si>
  <si>
    <t>Concrete Base 4-inch</t>
  </si>
  <si>
    <t>HMA Pavement</t>
  </si>
  <si>
    <t>TON</t>
  </si>
  <si>
    <t>Asphaltic Material</t>
  </si>
  <si>
    <t>Base Aggregate Dense</t>
  </si>
  <si>
    <t>Breaker Run</t>
  </si>
  <si>
    <t>Asphaltic Base</t>
  </si>
  <si>
    <t>Base Aggregate Dense 1 1/4-Inch</t>
  </si>
  <si>
    <t>Subtotal Roadway Costs</t>
  </si>
  <si>
    <t>EARTHWORK</t>
  </si>
  <si>
    <t>LS</t>
  </si>
  <si>
    <t>% of Items 1-2</t>
  </si>
  <si>
    <t>N/A</t>
  </si>
  <si>
    <t>Excavation Common</t>
  </si>
  <si>
    <t>CY</t>
  </si>
  <si>
    <t>Excavation Rock</t>
  </si>
  <si>
    <t>Excavation Marsh</t>
  </si>
  <si>
    <t>Borrow</t>
  </si>
  <si>
    <t>Select Borrow</t>
  </si>
  <si>
    <t>Obliterating Old Road</t>
  </si>
  <si>
    <t>DRAINAGE</t>
  </si>
  <si>
    <t>Culvert Pipe</t>
  </si>
  <si>
    <t>Storm Sewer Pipe Reinforced Concrete Class IV 12-inch</t>
  </si>
  <si>
    <t>Storm Sewer Pipe Reinforced Concrete Class IV 15-inch</t>
  </si>
  <si>
    <t>Storm Sewer Pipe Reinforced Concrete Class IV 18-inch</t>
  </si>
  <si>
    <t>Storm Sewer Pipe Reinforced Concrete Class IV 21-inch</t>
  </si>
  <si>
    <t>Storm Sewer Pipe Reinforced Concrete Class IV 24-inch</t>
  </si>
  <si>
    <t>Storm Sewer Pipe Reinforced Concrete Class IV 27-inch</t>
  </si>
  <si>
    <t>Storm Sewer Pipe Reinforced Concrete Class IV 30-inch</t>
  </si>
  <si>
    <t>Storm Sewer Pipe Reinforced Concrete Class IV 36-inch</t>
  </si>
  <si>
    <t>Storm Sewer Pipe Reinforced Concrete Class IV 42-inch</t>
  </si>
  <si>
    <t>Storm Sewer Pipe Reinforced Concrete Class IV 48-inch</t>
  </si>
  <si>
    <t>Storm Sewer Pipe Reinforced Concrete Class IV 54-inch</t>
  </si>
  <si>
    <t>Storm Sewer Pipe Reinforced Concrete Class IV 60-inch</t>
  </si>
  <si>
    <t>Storm Sewer Pipe Reinforced Concrete Class IV 66-inch</t>
  </si>
  <si>
    <t>Storm Sewer Pipe Reinforced Concrete Class IV 72-inch</t>
  </si>
  <si>
    <t>Storm Sewer Pipe Reinforced Concrete Class IV 78-inch</t>
  </si>
  <si>
    <t>Storm Sewer Pipe Reinforced Concrete Class IV 84-inch</t>
  </si>
  <si>
    <t>SS Pipe RC Horiz Ellliptical Class HE-III 48x76-Inch</t>
  </si>
  <si>
    <t>Manholes with Castings</t>
  </si>
  <si>
    <t>Inlets with Castings</t>
  </si>
  <si>
    <t>Concrete Collars</t>
  </si>
  <si>
    <t>Endwalls</t>
  </si>
  <si>
    <t>Storm Sewer Pipe Reinforced Concrete 19x30-Inch</t>
  </si>
  <si>
    <t>Storm Sewer Pipe Reinforced Concrete 24x38-Inch</t>
  </si>
  <si>
    <t>Storm Sewer Pipe Reinforced Concrete 34x53-Inch</t>
  </si>
  <si>
    <t>Culvert Pipe Corrugated Steel 24-Inch</t>
  </si>
  <si>
    <t>Culvert Pipe Reinforced Concrete 24-Inch</t>
  </si>
  <si>
    <t>Culvert Pipe Reinforced Concrete 19x30-Inch</t>
  </si>
  <si>
    <t>Culvert Pipe Reinforced Concrete 34x53-Inch</t>
  </si>
  <si>
    <t>Culvert Pipe Reinforced Concrete 48x76-Inch</t>
  </si>
  <si>
    <t>Culvert Pipe Liners 72-Inch</t>
  </si>
  <si>
    <t>Culvert Pipe Temporary</t>
  </si>
  <si>
    <t>Cofferdams</t>
  </si>
  <si>
    <t>Drain Slotted Vane</t>
  </si>
  <si>
    <t>Drainage Incidentals</t>
  </si>
  <si>
    <t>% of Drainage</t>
  </si>
  <si>
    <t>EROSION CONTROL</t>
  </si>
  <si>
    <t>TRAFFIC CONTROL</t>
  </si>
  <si>
    <t>Temporary Roadways</t>
  </si>
  <si>
    <t>Conc Barr Temp Precast Contractor Furnished &amp; Delivered</t>
  </si>
  <si>
    <t>Concrete Barrier Temporary Precast Contractor Installed</t>
  </si>
  <si>
    <t>LIGHTING (contractor installed)</t>
  </si>
  <si>
    <t>SIGNING/MARKINGS</t>
  </si>
  <si>
    <t>Pavement Markings</t>
  </si>
  <si>
    <t>Sign Bridges (Truss)</t>
  </si>
  <si>
    <t>Sign Bridges (Monotube)</t>
  </si>
  <si>
    <t>ITS (contractor installed)</t>
  </si>
  <si>
    <t>TRAFFIC SIGNALS</t>
  </si>
  <si>
    <t>ROADWAY INCIDENTALS</t>
  </si>
  <si>
    <t>Concrete Curb &amp; Gutter</t>
  </si>
  <si>
    <t>Concrete Sidewalk 4-inch</t>
  </si>
  <si>
    <t>SF</t>
  </si>
  <si>
    <t>Concrete Barrier Single-Faced 32-inch</t>
  </si>
  <si>
    <t>Concrete Barrier Single-Faced 42-inch</t>
  </si>
  <si>
    <t>Concrete Barrier Single-Faced 51-inch</t>
  </si>
  <si>
    <t>Slope Paving Concrete</t>
  </si>
  <si>
    <t>Anchorages for Steel Plate Beam Guard</t>
  </si>
  <si>
    <t>Steel Thrie Beam Structure Approach</t>
  </si>
  <si>
    <t>Steel Plate Beam Guard Class A</t>
  </si>
  <si>
    <t>Steel Plate Beam Guard Class B</t>
  </si>
  <si>
    <t>Steel Plate Beam Guard Energy Absorbing Terminal</t>
  </si>
  <si>
    <t>Fence Chain Link 6-FT</t>
  </si>
  <si>
    <t>Fencing</t>
  </si>
  <si>
    <t>Concrete Driveway</t>
  </si>
  <si>
    <t>WETLAND MITIGATION</t>
  </si>
  <si>
    <t>HAZMAT</t>
  </si>
  <si>
    <t>TOTAL ROADWAY COSTS (Items 1-13)</t>
  </si>
  <si>
    <t>STRUCTURES</t>
  </si>
  <si>
    <t>Bridge Removal</t>
  </si>
  <si>
    <t>Box Culvert Removal</t>
  </si>
  <si>
    <t>New Bridge</t>
  </si>
  <si>
    <t>One Level</t>
  </si>
  <si>
    <t>Two Level</t>
  </si>
  <si>
    <t>Three Level</t>
  </si>
  <si>
    <t>Anti-Skid Surface</t>
  </si>
  <si>
    <t>Bridge Redeck</t>
  </si>
  <si>
    <t>Bridge Widening</t>
  </si>
  <si>
    <t>Bridge Jacking</t>
  </si>
  <si>
    <t>Box Culvert New</t>
  </si>
  <si>
    <r>
      <t>ft</t>
    </r>
    <r>
      <rPr>
        <vertAlign val="superscript"/>
        <sz val="10"/>
        <color indexed="8"/>
        <rFont val="Arial"/>
        <family val="2"/>
      </rPr>
      <t>2</t>
    </r>
  </si>
  <si>
    <t>Box Culvert Replacement</t>
  </si>
  <si>
    <t>Box Culvert Extension</t>
  </si>
  <si>
    <t>Retaining Wall</t>
  </si>
  <si>
    <t>&lt; 10 feet</t>
  </si>
  <si>
    <t>ft</t>
  </si>
  <si>
    <t>10 - 20 feet</t>
  </si>
  <si>
    <t>&gt; 20 feet</t>
  </si>
  <si>
    <t>Noise Walls</t>
  </si>
  <si>
    <t>New Bridge - Flat Slab/Side Street over Stream</t>
  </si>
  <si>
    <t>New Bridge - Separation Structure/Mainline over Stream</t>
  </si>
  <si>
    <t>New Bridge - Separation Structure with Endwalls</t>
  </si>
  <si>
    <t>New Bridge - Separation Structure with Wing Walls/Lake Crossing</t>
  </si>
  <si>
    <t>New Bridge - Lake Crossing</t>
  </si>
  <si>
    <t>New Bridge - Curved Steel</t>
  </si>
  <si>
    <t>Box Culvert New - Side street</t>
  </si>
  <si>
    <t>Box Culvert New - 7x10-Feet</t>
  </si>
  <si>
    <t>Bridge Removal - Lake</t>
  </si>
  <si>
    <t>Structural Incidentals</t>
  </si>
  <si>
    <t>% of Structures</t>
  </si>
  <si>
    <t>TOTAL STRUCTURE COSTS (Item 15)</t>
  </si>
  <si>
    <t>MOBILIZATION</t>
  </si>
  <si>
    <t>% of Items 14-15</t>
  </si>
  <si>
    <t>Construction Costs Subtotal</t>
  </si>
  <si>
    <t>CONSTRUCTION DESIGN CONTINGENCY</t>
  </si>
  <si>
    <t>% of Item 17</t>
  </si>
  <si>
    <t>COMMUNITY SENSITIVE DESIGN</t>
  </si>
  <si>
    <t xml:space="preserve">Roadway  </t>
  </si>
  <si>
    <t>CSD - B</t>
  </si>
  <si>
    <t>% of 14, 16 &amp; 18</t>
  </si>
  <si>
    <t>Bridges</t>
  </si>
  <si>
    <t>% of new bridges</t>
  </si>
  <si>
    <t>7% per structure with a maximum of $300,000 per structure</t>
  </si>
  <si>
    <t>Retaining Walls</t>
  </si>
  <si>
    <t>% of ret. walls</t>
  </si>
  <si>
    <t>% of noise walls</t>
  </si>
  <si>
    <t>Total Community Sensitive Design Costs</t>
  </si>
  <si>
    <t>INCENTIVE/DISINCENTIVE</t>
  </si>
  <si>
    <t>% of Items 17-19</t>
  </si>
  <si>
    <t>ESTIMATED CONTRACT LET AMOUNT</t>
  </si>
  <si>
    <t>CONSTRUCTION DELIVERY</t>
  </si>
  <si>
    <t>CONSTRUCTION CHANGE ORDER/ CLAIM CONTINGENCY</t>
  </si>
  <si>
    <t>UTILITIES</t>
  </si>
  <si>
    <t>Additional Utilities</t>
  </si>
  <si>
    <t>Utility Incidentals</t>
  </si>
  <si>
    <t>Utility Contingency</t>
  </si>
  <si>
    <t>TOTAL UTILITY COSTS</t>
  </si>
  <si>
    <t>RAILROAD</t>
  </si>
  <si>
    <t>Additional Railroads</t>
  </si>
  <si>
    <t>Railroad Incidentals</t>
  </si>
  <si>
    <t>Railroad Contingency</t>
  </si>
  <si>
    <t>TOTAL RAILROAD COSTS</t>
  </si>
  <si>
    <t>REAL ESTATE</t>
  </si>
  <si>
    <t>Acquisition</t>
  </si>
  <si>
    <t>Relocations</t>
  </si>
  <si>
    <t>Signs</t>
  </si>
  <si>
    <t>Site Clearance</t>
  </si>
  <si>
    <t>Real Estate Incidentals</t>
  </si>
  <si>
    <t>Real Estate Subtotal</t>
  </si>
  <si>
    <t>Real Estate Delivery</t>
  </si>
  <si>
    <t>Litigation</t>
  </si>
  <si>
    <t>Real Estate Contingency</t>
  </si>
  <si>
    <t>TOTAL REAL ESTATE COSTS</t>
  </si>
  <si>
    <t>JURISDICTIONAL TRANSFER</t>
  </si>
  <si>
    <t>% of Const &amp; Utility</t>
  </si>
  <si>
    <t>ITS (state furnished)</t>
  </si>
  <si>
    <t>STATE PATROL MITIGATION CONTRACTS</t>
  </si>
  <si>
    <t>MONTHS</t>
  </si>
  <si>
    <t>TRAFFIC MITIGATION</t>
  </si>
  <si>
    <t>FY 2009$</t>
  </si>
  <si>
    <t>FY 2008$</t>
  </si>
  <si>
    <t>FY 2007$</t>
  </si>
  <si>
    <t>Unit Prices from the various design teams</t>
  </si>
  <si>
    <t>Price to be used in segment sheets</t>
  </si>
  <si>
    <t>HNTB</t>
  </si>
  <si>
    <t>GAS</t>
  </si>
  <si>
    <t>DOT</t>
  </si>
  <si>
    <t>Ayres</t>
  </si>
  <si>
    <t>Bloom</t>
  </si>
  <si>
    <t>Price used in segment sheets for FY 2007</t>
  </si>
  <si>
    <t>2003 unit prices</t>
  </si>
  <si>
    <t>2005 unit prices *</t>
  </si>
  <si>
    <t>2005 original unit prices</t>
  </si>
  <si>
    <t>Comments</t>
  </si>
  <si>
    <t>Revised based upon Winnebago County project investigation of bids</t>
  </si>
  <si>
    <t>based upon Winnebago County project investigation of bids</t>
  </si>
  <si>
    <r>
      <t>ft</t>
    </r>
    <r>
      <rPr>
        <vertAlign val="superscript"/>
        <sz val="12"/>
        <color indexed="8"/>
        <rFont val="Times New Roman"/>
        <family val="1"/>
      </rPr>
      <t>2</t>
    </r>
  </si>
  <si>
    <t>Based upon CO Bridge information</t>
  </si>
  <si>
    <t xml:space="preserve">     Lake Bridge  </t>
  </si>
  <si>
    <t xml:space="preserve">   Bridge Redeck (Small)</t>
  </si>
  <si>
    <t>Lake Bridge Redeck</t>
  </si>
  <si>
    <t>10% increase</t>
  </si>
  <si>
    <t xml:space="preserve">   Noise Walls</t>
  </si>
  <si>
    <t xml:space="preserve">ft </t>
  </si>
  <si>
    <t>ROW ACQUISITION (LAND)</t>
  </si>
  <si>
    <t>Acres</t>
  </si>
  <si>
    <t>This worksheet has unit</t>
  </si>
  <si>
    <t>prices that are referenced</t>
  </si>
  <si>
    <t>DO NOT DELETE</t>
  </si>
  <si>
    <r>
      <t xml:space="preserve">* 2004 inflation 3.88% &amp; 2005 inflation 2.5% </t>
    </r>
    <r>
      <rPr>
        <b/>
        <sz val="12"/>
        <color indexed="10"/>
        <rFont val="Times New Roman"/>
        <family val="1"/>
      </rPr>
      <t>(These unit prices were used for the 2005 estimate.)</t>
    </r>
  </si>
  <si>
    <t>Community Sensitive Design - Bridge Caps</t>
  </si>
  <si>
    <t>CSD - A</t>
  </si>
  <si>
    <t>CSD - C</t>
  </si>
  <si>
    <t>Total Non-Delivery Costs</t>
  </si>
  <si>
    <t>% of Items 17-20</t>
  </si>
  <si>
    <t>% of Item 22</t>
  </si>
  <si>
    <t>TOTAL CONSTRUCTION COSTS (Items 1-27)</t>
  </si>
  <si>
    <t>% of Items 30 - 30.01</t>
  </si>
  <si>
    <t>Base Aggregate Dense 3/4-Inch</t>
  </si>
  <si>
    <t>Old</t>
  </si>
  <si>
    <t>LIGHTING (furnished)</t>
  </si>
  <si>
    <t>LIGHTING (installed)</t>
  </si>
  <si>
    <t>% of Items 29 - 29.01</t>
  </si>
  <si>
    <t>% of Items 31.01 - 31.04</t>
  </si>
  <si>
    <t>% of Items 31.06</t>
  </si>
  <si>
    <t>TOTAL PROJECT COSTS</t>
  </si>
</sst>
</file>

<file path=xl/styles.xml><?xml version="1.0" encoding="utf-8"?>
<styleSheet xmlns="http://schemas.openxmlformats.org/spreadsheetml/2006/main">
  <numFmts count="11">
    <numFmt numFmtId="7" formatCode="&quot;$&quot;#,##0.00_);\(&quot;$&quot;#,##0.00\)"/>
    <numFmt numFmtId="42" formatCode="_(&quot;$&quot;* #,##0_);_(&quot;$&quot;* \(#,##0\);_(&quot;$&quot;* &quot;-&quot;_);_(@_)"/>
    <numFmt numFmtId="44" formatCode="_(&quot;$&quot;* #,##0.00_);_(&quot;$&quot;* \(#,##0.00\);_(&quot;$&quot;* &quot;-&quot;??_);_(@_)"/>
    <numFmt numFmtId="164" formatCode="General_)"/>
    <numFmt numFmtId="165" formatCode="#.00"/>
    <numFmt numFmtId="166" formatCode="#."/>
    <numFmt numFmtId="167" formatCode="m\o\n\th\ d\,\ yyyy"/>
    <numFmt numFmtId="168" formatCode="&quot;$&quot;#,##0"/>
    <numFmt numFmtId="169" formatCode="&quot;$&quot;#,##0.000"/>
    <numFmt numFmtId="170" formatCode="&quot;$&quot;#,##0.00"/>
    <numFmt numFmtId="171" formatCode="0.000"/>
  </numFmts>
  <fonts count="25">
    <font>
      <sz val="12"/>
      <name val="Courier"/>
    </font>
    <font>
      <sz val="10"/>
      <name val="Arial"/>
    </font>
    <font>
      <sz val="1"/>
      <color indexed="8"/>
      <name val="Courier"/>
    </font>
    <font>
      <b/>
      <sz val="1"/>
      <color indexed="8"/>
      <name val="Courier"/>
    </font>
    <font>
      <sz val="10"/>
      <color indexed="8"/>
      <name val="Arial"/>
      <family val="2"/>
    </font>
    <font>
      <b/>
      <sz val="10"/>
      <name val="Arial"/>
      <family val="2"/>
    </font>
    <font>
      <sz val="10"/>
      <name val="Arial"/>
      <family val="2"/>
    </font>
    <font>
      <b/>
      <sz val="10"/>
      <color indexed="10"/>
      <name val="Arial"/>
      <family val="2"/>
    </font>
    <font>
      <b/>
      <sz val="10"/>
      <color indexed="8"/>
      <name val="Arial"/>
      <family val="2"/>
    </font>
    <font>
      <i/>
      <sz val="8"/>
      <color indexed="8"/>
      <name val="Arial"/>
      <family val="2"/>
    </font>
    <font>
      <vertAlign val="superscript"/>
      <sz val="10"/>
      <color indexed="8"/>
      <name val="Arial"/>
      <family val="2"/>
    </font>
    <font>
      <b/>
      <sz val="10"/>
      <color indexed="18"/>
      <name val="Arial"/>
      <family val="2"/>
    </font>
    <font>
      <i/>
      <sz val="10"/>
      <color indexed="8"/>
      <name val="Arial"/>
      <family val="2"/>
    </font>
    <font>
      <b/>
      <sz val="10"/>
      <color indexed="12"/>
      <name val="Arial"/>
      <family val="2"/>
    </font>
    <font>
      <sz val="9"/>
      <name val="Arial"/>
      <family val="2"/>
    </font>
    <font>
      <sz val="9"/>
      <color indexed="8"/>
      <name val="Arial"/>
      <family val="2"/>
    </font>
    <font>
      <sz val="12"/>
      <name val="Times New Roman"/>
      <family val="1"/>
    </font>
    <font>
      <b/>
      <sz val="12"/>
      <name val="Times New Roman"/>
      <family val="1"/>
    </font>
    <font>
      <b/>
      <sz val="12"/>
      <color indexed="8"/>
      <name val="Times New Roman"/>
      <family val="1"/>
    </font>
    <font>
      <sz val="12"/>
      <color indexed="8"/>
      <name val="Times New Roman"/>
      <family val="1"/>
    </font>
    <font>
      <i/>
      <sz val="12"/>
      <color indexed="8"/>
      <name val="Times New Roman"/>
      <family val="1"/>
    </font>
    <font>
      <vertAlign val="superscript"/>
      <sz val="12"/>
      <color indexed="8"/>
      <name val="Times New Roman"/>
      <family val="1"/>
    </font>
    <font>
      <b/>
      <sz val="12"/>
      <color indexed="10"/>
      <name val="Times New Roman"/>
      <family val="1"/>
    </font>
    <font>
      <b/>
      <sz val="8"/>
      <color indexed="81"/>
      <name val="Tahoma"/>
    </font>
    <font>
      <sz val="8"/>
      <color indexed="81"/>
      <name val="Tahoma"/>
    </font>
  </fonts>
  <fills count="11">
    <fill>
      <patternFill patternType="none"/>
    </fill>
    <fill>
      <patternFill patternType="gray125"/>
    </fill>
    <fill>
      <patternFill patternType="solid">
        <fgColor indexed="41"/>
        <bgColor indexed="15"/>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52"/>
        <bgColor indexed="64"/>
      </patternFill>
    </fill>
    <fill>
      <patternFill patternType="solid">
        <fgColor indexed="51"/>
        <bgColor indexed="64"/>
      </patternFill>
    </fill>
    <fill>
      <patternFill patternType="solid">
        <fgColor indexed="65"/>
        <bgColor indexed="64"/>
      </patternFill>
    </fill>
  </fills>
  <borders count="48">
    <border>
      <left/>
      <right/>
      <top/>
      <bottom/>
      <diagonal/>
    </border>
    <border>
      <left/>
      <right/>
      <top style="thin">
        <color indexed="64"/>
      </top>
      <bottom style="double">
        <color indexed="64"/>
      </bottom>
      <diagonal/>
    </border>
    <border>
      <left/>
      <right style="double">
        <color indexed="64"/>
      </right>
      <top/>
      <bottom/>
      <diagonal/>
    </border>
    <border>
      <left style="double">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7">
    <xf numFmtId="164" fontId="0" fillId="0" borderId="0"/>
    <xf numFmtId="44" fontId="1" fillId="0" borderId="0" applyFont="0" applyFill="0" applyBorder="0" applyAlignment="0" applyProtection="0"/>
    <xf numFmtId="167" fontId="2" fillId="0" borderId="0">
      <protection locked="0"/>
    </xf>
    <xf numFmtId="165" fontId="2" fillId="0" borderId="0">
      <protection locked="0"/>
    </xf>
    <xf numFmtId="166" fontId="3" fillId="0" borderId="0">
      <protection locked="0"/>
    </xf>
    <xf numFmtId="166" fontId="3" fillId="0" borderId="0">
      <protection locked="0"/>
    </xf>
    <xf numFmtId="166" fontId="2" fillId="0" borderId="1">
      <protection locked="0"/>
    </xf>
  </cellStyleXfs>
  <cellXfs count="262">
    <xf numFmtId="164" fontId="0" fillId="0" borderId="0" xfId="0"/>
    <xf numFmtId="42" fontId="4" fillId="0" borderId="0" xfId="0" applyNumberFormat="1" applyFont="1" applyFill="1" applyBorder="1" applyAlignment="1" applyProtection="1">
      <alignment horizontal="center"/>
    </xf>
    <xf numFmtId="164" fontId="6" fillId="0" borderId="0" xfId="0" applyFont="1"/>
    <xf numFmtId="164" fontId="7" fillId="0" borderId="0" xfId="0" applyFont="1"/>
    <xf numFmtId="42" fontId="4" fillId="0" borderId="2" xfId="0" applyNumberFormat="1" applyFont="1" applyFill="1" applyBorder="1" applyAlignment="1" applyProtection="1">
      <alignment horizontal="center"/>
    </xf>
    <xf numFmtId="164" fontId="8" fillId="0" borderId="3" xfId="0" applyFont="1" applyFill="1" applyBorder="1" applyAlignment="1" applyProtection="1">
      <alignment horizontal="center"/>
    </xf>
    <xf numFmtId="164" fontId="8" fillId="0" borderId="4" xfId="0" applyFont="1" applyFill="1" applyBorder="1" applyAlignment="1" applyProtection="1">
      <alignment horizontal="center"/>
    </xf>
    <xf numFmtId="164" fontId="8" fillId="0" borderId="4" xfId="0" applyFont="1" applyFill="1" applyBorder="1" applyAlignment="1" applyProtection="1"/>
    <xf numFmtId="164" fontId="8" fillId="0" borderId="5" xfId="0" applyFont="1" applyFill="1" applyBorder="1" applyAlignment="1" applyProtection="1"/>
    <xf numFmtId="164" fontId="8" fillId="0" borderId="6" xfId="0" applyFont="1" applyFill="1" applyBorder="1" applyAlignment="1" applyProtection="1">
      <alignment horizontal="center"/>
    </xf>
    <xf numFmtId="164" fontId="4" fillId="0" borderId="0" xfId="0" applyFont="1" applyFill="1" applyBorder="1" applyAlignment="1">
      <alignment horizontal="center"/>
    </xf>
    <xf numFmtId="164" fontId="7" fillId="0" borderId="0" xfId="0" applyFont="1" applyFill="1" applyAlignment="1">
      <alignment horizontal="center"/>
    </xf>
    <xf numFmtId="164" fontId="4" fillId="0" borderId="0" xfId="0" applyFont="1" applyFill="1" applyAlignment="1">
      <alignment horizontal="center"/>
    </xf>
    <xf numFmtId="164" fontId="8" fillId="0" borderId="7" xfId="0" applyFont="1" applyFill="1" applyBorder="1" applyAlignment="1" applyProtection="1">
      <alignment horizontal="center"/>
    </xf>
    <xf numFmtId="164" fontId="8" fillId="0" borderId="8" xfId="0" applyFont="1" applyFill="1" applyBorder="1" applyAlignment="1" applyProtection="1"/>
    <xf numFmtId="164" fontId="4" fillId="0" borderId="9" xfId="0" applyFont="1" applyFill="1" applyBorder="1" applyAlignment="1" applyProtection="1">
      <alignment horizontal="center"/>
    </xf>
    <xf numFmtId="164" fontId="4" fillId="0" borderId="8" xfId="0" applyFont="1" applyFill="1" applyBorder="1" applyAlignment="1" applyProtection="1">
      <alignment horizontal="center"/>
    </xf>
    <xf numFmtId="3" fontId="4" fillId="0" borderId="10" xfId="0" applyNumberFormat="1" applyFont="1" applyFill="1" applyBorder="1" applyAlignment="1" applyProtection="1">
      <alignment horizontal="center"/>
    </xf>
    <xf numFmtId="170" fontId="4" fillId="0" borderId="9" xfId="0" applyNumberFormat="1" applyFont="1" applyFill="1" applyBorder="1" applyAlignment="1" applyProtection="1">
      <alignment horizontal="center"/>
    </xf>
    <xf numFmtId="42" fontId="4" fillId="0" borderId="11" xfId="0" applyNumberFormat="1" applyFont="1" applyFill="1" applyBorder="1" applyAlignment="1" applyProtection="1">
      <alignment horizontal="center"/>
    </xf>
    <xf numFmtId="164" fontId="4" fillId="0" borderId="0" xfId="0" applyFont="1" applyFill="1" applyBorder="1"/>
    <xf numFmtId="2" fontId="9" fillId="0" borderId="12" xfId="0" applyNumberFormat="1" applyFont="1" applyFill="1" applyBorder="1" applyAlignment="1" applyProtection="1">
      <alignment horizontal="right"/>
    </xf>
    <xf numFmtId="164" fontId="4" fillId="0" borderId="13" xfId="0" applyFont="1" applyFill="1" applyBorder="1" applyAlignment="1" applyProtection="1">
      <alignment horizontal="left" indent="1"/>
    </xf>
    <xf numFmtId="164" fontId="4" fillId="0" borderId="14" xfId="0" applyFont="1" applyFill="1" applyBorder="1" applyAlignment="1" applyProtection="1">
      <alignment horizontal="center"/>
    </xf>
    <xf numFmtId="164" fontId="4" fillId="0" borderId="13" xfId="0" applyFont="1" applyFill="1" applyBorder="1" applyAlignment="1" applyProtection="1">
      <alignment horizontal="center"/>
    </xf>
    <xf numFmtId="3" fontId="4" fillId="2" borderId="15" xfId="0" applyNumberFormat="1" applyFont="1" applyFill="1" applyBorder="1" applyAlignment="1" applyProtection="1">
      <alignment horizontal="center"/>
    </xf>
    <xf numFmtId="170" fontId="4" fillId="0" borderId="14" xfId="0" applyNumberFormat="1" applyFont="1" applyFill="1" applyBorder="1" applyAlignment="1" applyProtection="1">
      <alignment horizontal="center"/>
    </xf>
    <xf numFmtId="42" fontId="4" fillId="0" borderId="16" xfId="0" applyNumberFormat="1" applyFont="1" applyFill="1" applyBorder="1" applyAlignment="1" applyProtection="1">
      <alignment horizontal="center"/>
    </xf>
    <xf numFmtId="42" fontId="6" fillId="0" borderId="2" xfId="0" applyNumberFormat="1" applyFont="1" applyFill="1" applyBorder="1"/>
    <xf numFmtId="164" fontId="6" fillId="0" borderId="9" xfId="0" applyFont="1" applyBorder="1"/>
    <xf numFmtId="164" fontId="6" fillId="0" borderId="8" xfId="0" applyFont="1" applyBorder="1"/>
    <xf numFmtId="164" fontId="6" fillId="0" borderId="10" xfId="0" applyFont="1" applyBorder="1"/>
    <xf numFmtId="42" fontId="6" fillId="0" borderId="17" xfId="0" applyNumberFormat="1" applyFont="1" applyBorder="1"/>
    <xf numFmtId="42" fontId="8" fillId="0" borderId="2" xfId="0" applyNumberFormat="1" applyFont="1" applyFill="1" applyBorder="1" applyAlignment="1" applyProtection="1">
      <alignment horizontal="center"/>
    </xf>
    <xf numFmtId="2" fontId="9" fillId="0" borderId="18" xfId="0" applyNumberFormat="1" applyFont="1" applyFill="1" applyBorder="1" applyAlignment="1" applyProtection="1">
      <alignment horizontal="right"/>
    </xf>
    <xf numFmtId="164" fontId="4" fillId="0" borderId="0" xfId="0" applyFont="1" applyFill="1" applyBorder="1" applyAlignment="1" applyProtection="1">
      <alignment horizontal="left" indent="1"/>
    </xf>
    <xf numFmtId="164" fontId="4" fillId="3" borderId="19" xfId="0" applyFont="1" applyFill="1" applyBorder="1" applyAlignment="1" applyProtection="1">
      <alignment horizontal="center"/>
    </xf>
    <xf numFmtId="164" fontId="8" fillId="3" borderId="20" xfId="0" applyFont="1" applyFill="1" applyBorder="1" applyAlignment="1" applyProtection="1"/>
    <xf numFmtId="164" fontId="4" fillId="3" borderId="20" xfId="0" applyFont="1" applyFill="1" applyBorder="1" applyAlignment="1" applyProtection="1">
      <alignment horizontal="center"/>
    </xf>
    <xf numFmtId="3" fontId="4" fillId="3" borderId="20" xfId="0" applyNumberFormat="1" applyFont="1" applyFill="1" applyBorder="1" applyAlignment="1" applyProtection="1">
      <alignment horizontal="center"/>
    </xf>
    <xf numFmtId="170" fontId="8" fillId="3" borderId="20" xfId="0" applyNumberFormat="1" applyFont="1" applyFill="1" applyBorder="1" applyAlignment="1" applyProtection="1">
      <alignment horizontal="right"/>
    </xf>
    <xf numFmtId="42" fontId="8" fillId="3" borderId="17" xfId="0" applyNumberFormat="1" applyFont="1" applyFill="1" applyBorder="1" applyAlignment="1" applyProtection="1">
      <alignment horizontal="center"/>
    </xf>
    <xf numFmtId="164" fontId="4" fillId="2" borderId="8" xfId="0" applyFont="1" applyFill="1" applyBorder="1" applyAlignment="1" applyProtection="1">
      <alignment horizontal="center"/>
    </xf>
    <xf numFmtId="164" fontId="4" fillId="0" borderId="10" xfId="0" applyFont="1" applyFill="1" applyBorder="1" applyAlignment="1" applyProtection="1">
      <alignment horizontal="left"/>
    </xf>
    <xf numFmtId="170" fontId="4" fillId="4" borderId="14" xfId="0" applyNumberFormat="1" applyFont="1" applyFill="1" applyBorder="1" applyAlignment="1" applyProtection="1">
      <alignment horizontal="center"/>
    </xf>
    <xf numFmtId="164" fontId="6" fillId="0" borderId="13" xfId="0" applyFont="1" applyBorder="1" applyAlignment="1">
      <alignment horizontal="center"/>
    </xf>
    <xf numFmtId="164" fontId="4" fillId="0" borderId="21" xfId="0" applyFont="1" applyFill="1" applyBorder="1" applyAlignment="1" applyProtection="1">
      <alignment horizontal="left" indent="1"/>
    </xf>
    <xf numFmtId="164" fontId="6" fillId="0" borderId="21" xfId="0" applyFont="1" applyBorder="1" applyAlignment="1">
      <alignment horizontal="center"/>
    </xf>
    <xf numFmtId="164" fontId="6" fillId="4" borderId="22" xfId="0" applyFont="1" applyFill="1" applyBorder="1"/>
    <xf numFmtId="164" fontId="6" fillId="0" borderId="23" xfId="0" applyFont="1" applyBorder="1"/>
    <xf numFmtId="170" fontId="4" fillId="0" borderId="24" xfId="0" applyNumberFormat="1" applyFont="1" applyFill="1" applyBorder="1" applyAlignment="1" applyProtection="1">
      <alignment horizontal="center"/>
    </xf>
    <xf numFmtId="164" fontId="8" fillId="0" borderId="19" xfId="0" applyFont="1" applyFill="1" applyBorder="1" applyAlignment="1" applyProtection="1">
      <alignment horizontal="center"/>
    </xf>
    <xf numFmtId="164" fontId="8" fillId="0" borderId="25" xfId="0" applyFont="1" applyFill="1" applyBorder="1" applyAlignment="1" applyProtection="1"/>
    <xf numFmtId="164" fontId="4" fillId="0" borderId="25" xfId="0" applyFont="1" applyFill="1" applyBorder="1" applyAlignment="1" applyProtection="1">
      <alignment horizontal="center"/>
    </xf>
    <xf numFmtId="164" fontId="4" fillId="2" borderId="25" xfId="0" applyFont="1" applyFill="1" applyBorder="1" applyAlignment="1" applyProtection="1">
      <alignment horizontal="center"/>
    </xf>
    <xf numFmtId="164" fontId="4" fillId="0" borderId="26" xfId="0" applyFont="1" applyFill="1" applyBorder="1" applyAlignment="1" applyProtection="1">
      <alignment horizontal="left"/>
    </xf>
    <xf numFmtId="170" fontId="4" fillId="0" borderId="27" xfId="0" applyNumberFormat="1" applyFont="1" applyFill="1" applyBorder="1" applyAlignment="1" applyProtection="1">
      <alignment horizontal="center"/>
    </xf>
    <xf numFmtId="164" fontId="8" fillId="0" borderId="19" xfId="0" applyFont="1" applyFill="1" applyBorder="1" applyAlignment="1">
      <alignment horizontal="center"/>
    </xf>
    <xf numFmtId="164" fontId="4" fillId="0" borderId="25" xfId="0" applyFont="1" applyFill="1" applyBorder="1" applyAlignment="1">
      <alignment horizontal="center"/>
    </xf>
    <xf numFmtId="164" fontId="4" fillId="4" borderId="26" xfId="0" applyFont="1" applyFill="1" applyBorder="1" applyAlignment="1">
      <alignment horizontal="center"/>
    </xf>
    <xf numFmtId="170" fontId="4" fillId="2" borderId="20" xfId="0" applyNumberFormat="1" applyFont="1" applyFill="1" applyBorder="1" applyAlignment="1" applyProtection="1">
      <alignment horizontal="center"/>
    </xf>
    <xf numFmtId="164" fontId="8" fillId="0" borderId="7" xfId="0" applyFont="1" applyFill="1" applyBorder="1" applyAlignment="1">
      <alignment horizontal="center"/>
    </xf>
    <xf numFmtId="164" fontId="4" fillId="4" borderId="15" xfId="0" applyFont="1" applyFill="1" applyBorder="1" applyAlignment="1" applyProtection="1">
      <alignment horizontal="center"/>
    </xf>
    <xf numFmtId="2" fontId="9" fillId="0" borderId="28" xfId="0" applyNumberFormat="1" applyFont="1" applyFill="1" applyBorder="1" applyAlignment="1" applyProtection="1">
      <alignment horizontal="right"/>
    </xf>
    <xf numFmtId="164" fontId="4" fillId="0" borderId="22" xfId="0" applyFont="1" applyFill="1" applyBorder="1" applyAlignment="1" applyProtection="1">
      <alignment horizontal="left" indent="1"/>
    </xf>
    <xf numFmtId="164" fontId="4" fillId="0" borderId="22" xfId="0" applyFont="1" applyFill="1" applyBorder="1" applyAlignment="1" applyProtection="1">
      <alignment horizontal="center"/>
    </xf>
    <xf numFmtId="164" fontId="4" fillId="4" borderId="29" xfId="0" applyFont="1" applyFill="1" applyBorder="1" applyAlignment="1" applyProtection="1">
      <alignment horizontal="center"/>
    </xf>
    <xf numFmtId="164" fontId="4" fillId="4" borderId="26" xfId="0" applyFont="1" applyFill="1" applyBorder="1" applyAlignment="1" applyProtection="1">
      <alignment horizontal="center"/>
    </xf>
    <xf numFmtId="164" fontId="4" fillId="0" borderId="14" xfId="0" applyFont="1" applyFill="1" applyBorder="1" applyAlignment="1" applyProtection="1">
      <alignment horizontal="left" indent="1"/>
    </xf>
    <xf numFmtId="164" fontId="4" fillId="0" borderId="27" xfId="0" applyFont="1" applyFill="1" applyBorder="1" applyAlignment="1" applyProtection="1">
      <alignment horizontal="center"/>
    </xf>
    <xf numFmtId="164" fontId="8" fillId="5" borderId="19" xfId="0" applyFont="1" applyFill="1" applyBorder="1" applyAlignment="1" applyProtection="1">
      <alignment horizontal="center"/>
    </xf>
    <xf numFmtId="164" fontId="8" fillId="5" borderId="20" xfId="0" applyFont="1" applyFill="1" applyBorder="1" applyAlignment="1" applyProtection="1"/>
    <xf numFmtId="164" fontId="4" fillId="5" borderId="20" xfId="0" applyFont="1" applyFill="1" applyBorder="1" applyAlignment="1" applyProtection="1">
      <alignment horizontal="center"/>
    </xf>
    <xf numFmtId="164" fontId="4" fillId="5" borderId="20" xfId="0" applyFont="1" applyFill="1" applyBorder="1" applyAlignment="1" applyProtection="1">
      <alignment horizontal="left"/>
    </xf>
    <xf numFmtId="170" fontId="8" fillId="5" borderId="20" xfId="0" applyNumberFormat="1" applyFont="1" applyFill="1" applyBorder="1" applyAlignment="1" applyProtection="1">
      <alignment horizontal="right"/>
    </xf>
    <xf numFmtId="42" fontId="8" fillId="5" borderId="17" xfId="0" applyNumberFormat="1" applyFont="1" applyFill="1" applyBorder="1" applyAlignment="1" applyProtection="1">
      <alignment horizontal="center"/>
    </xf>
    <xf numFmtId="164" fontId="4" fillId="0" borderId="8" xfId="0" applyFont="1" applyFill="1" applyBorder="1" applyAlignment="1">
      <alignment horizontal="center"/>
    </xf>
    <xf numFmtId="3" fontId="4" fillId="0" borderId="10" xfId="0" applyNumberFormat="1" applyFont="1" applyFill="1" applyBorder="1" applyAlignment="1">
      <alignment horizontal="center"/>
    </xf>
    <xf numFmtId="3" fontId="4" fillId="0" borderId="15" xfId="0" applyNumberFormat="1" applyFont="1" applyFill="1" applyBorder="1" applyAlignment="1" applyProtection="1">
      <alignment horizontal="center"/>
    </xf>
    <xf numFmtId="42" fontId="5" fillId="0" borderId="2" xfId="1" applyNumberFormat="1" applyFont="1" applyFill="1" applyBorder="1"/>
    <xf numFmtId="2" fontId="9" fillId="0" borderId="30" xfId="0" applyNumberFormat="1" applyFont="1" applyFill="1" applyBorder="1" applyAlignment="1" applyProtection="1">
      <alignment horizontal="right"/>
    </xf>
    <xf numFmtId="2" fontId="9" fillId="5" borderId="12" xfId="0" applyNumberFormat="1" applyFont="1" applyFill="1" applyBorder="1" applyAlignment="1" applyProtection="1">
      <alignment horizontal="right"/>
    </xf>
    <xf numFmtId="164" fontId="4" fillId="5" borderId="20" xfId="0" applyFont="1" applyFill="1" applyBorder="1" applyAlignment="1" applyProtection="1"/>
    <xf numFmtId="164" fontId="6" fillId="5" borderId="20" xfId="0" applyFont="1" applyFill="1" applyBorder="1" applyAlignment="1">
      <alignment horizontal="center"/>
    </xf>
    <xf numFmtId="164" fontId="6" fillId="5" borderId="20" xfId="0" applyFont="1" applyFill="1" applyBorder="1"/>
    <xf numFmtId="42" fontId="6" fillId="5" borderId="17" xfId="0" applyNumberFormat="1" applyFont="1" applyFill="1" applyBorder="1"/>
    <xf numFmtId="164" fontId="8" fillId="0" borderId="27" xfId="0" applyFont="1" applyFill="1" applyBorder="1" applyAlignment="1" applyProtection="1"/>
    <xf numFmtId="164" fontId="5" fillId="6" borderId="28" xfId="0" applyFont="1" applyFill="1" applyBorder="1" applyAlignment="1">
      <alignment horizontal="center"/>
    </xf>
    <xf numFmtId="164" fontId="4" fillId="6" borderId="31" xfId="0" applyFont="1" applyFill="1" applyBorder="1" applyAlignment="1" applyProtection="1"/>
    <xf numFmtId="164" fontId="6" fillId="6" borderId="31" xfId="0" applyFont="1" applyFill="1" applyBorder="1" applyAlignment="1">
      <alignment horizontal="center"/>
    </xf>
    <xf numFmtId="164" fontId="6" fillId="6" borderId="20" xfId="0" applyFont="1" applyFill="1" applyBorder="1"/>
    <xf numFmtId="170" fontId="8" fillId="6" borderId="31" xfId="0" applyNumberFormat="1" applyFont="1" applyFill="1" applyBorder="1" applyAlignment="1" applyProtection="1">
      <alignment horizontal="right"/>
    </xf>
    <xf numFmtId="42" fontId="5" fillId="6" borderId="17" xfId="1" applyNumberFormat="1" applyFont="1" applyFill="1" applyBorder="1"/>
    <xf numFmtId="164" fontId="8" fillId="7" borderId="28" xfId="0" applyFont="1" applyFill="1" applyBorder="1" applyAlignment="1" applyProtection="1">
      <alignment horizontal="center"/>
    </xf>
    <xf numFmtId="164" fontId="8" fillId="7" borderId="22" xfId="0" applyFont="1" applyFill="1" applyBorder="1" applyAlignment="1" applyProtection="1"/>
    <xf numFmtId="164" fontId="4" fillId="7" borderId="22" xfId="0" applyFont="1" applyFill="1" applyBorder="1" applyAlignment="1" applyProtection="1">
      <alignment horizontal="center"/>
    </xf>
    <xf numFmtId="164" fontId="11" fillId="7" borderId="27" xfId="0" applyFont="1" applyFill="1" applyBorder="1" applyAlignment="1" applyProtection="1">
      <alignment horizontal="center"/>
    </xf>
    <xf numFmtId="164" fontId="4" fillId="7" borderId="26" xfId="0" applyFont="1" applyFill="1" applyBorder="1" applyAlignment="1" applyProtection="1">
      <alignment horizontal="left"/>
    </xf>
    <xf numFmtId="9" fontId="6" fillId="7" borderId="32" xfId="0" applyNumberFormat="1" applyFont="1" applyFill="1" applyBorder="1" applyAlignment="1" applyProtection="1">
      <alignment horizontal="center"/>
    </xf>
    <xf numFmtId="42" fontId="8" fillId="7" borderId="16" xfId="0" applyNumberFormat="1" applyFont="1" applyFill="1" applyBorder="1" applyAlignment="1" applyProtection="1">
      <alignment horizontal="center"/>
    </xf>
    <xf numFmtId="164" fontId="8" fillId="0" borderId="12" xfId="0" applyFont="1" applyFill="1" applyBorder="1" applyAlignment="1" applyProtection="1">
      <alignment horizontal="center"/>
    </xf>
    <xf numFmtId="164" fontId="8" fillId="0" borderId="9" xfId="0" applyFont="1" applyFill="1" applyBorder="1" applyAlignment="1" applyProtection="1"/>
    <xf numFmtId="170" fontId="4" fillId="0" borderId="10" xfId="0" applyNumberFormat="1" applyFont="1" applyFill="1" applyBorder="1" applyAlignment="1" applyProtection="1">
      <alignment horizontal="center"/>
    </xf>
    <xf numFmtId="164" fontId="12" fillId="0" borderId="14" xfId="0" applyFont="1" applyFill="1" applyBorder="1" applyAlignment="1" applyProtection="1">
      <alignment horizontal="center"/>
    </xf>
    <xf numFmtId="164" fontId="4" fillId="4" borderId="0" xfId="0" applyFont="1" applyFill="1" applyBorder="1" applyAlignment="1" applyProtection="1">
      <alignment horizontal="center"/>
    </xf>
    <xf numFmtId="164" fontId="4" fillId="4" borderId="13" xfId="0" applyFont="1" applyFill="1" applyBorder="1" applyAlignment="1" applyProtection="1">
      <alignment horizontal="center"/>
    </xf>
    <xf numFmtId="164" fontId="4" fillId="0" borderId="15" xfId="0" applyFont="1" applyFill="1" applyBorder="1" applyAlignment="1" applyProtection="1">
      <alignment horizontal="left"/>
    </xf>
    <xf numFmtId="7" fontId="4" fillId="0" borderId="14" xfId="0" applyNumberFormat="1" applyFont="1" applyFill="1" applyBorder="1" applyAlignment="1" applyProtection="1">
      <alignment horizontal="center"/>
    </xf>
    <xf numFmtId="164" fontId="12" fillId="0" borderId="32" xfId="0" applyFont="1" applyFill="1" applyBorder="1" applyAlignment="1" applyProtection="1">
      <alignment horizontal="center"/>
    </xf>
    <xf numFmtId="164" fontId="4" fillId="4" borderId="31" xfId="0" applyFont="1" applyFill="1" applyBorder="1" applyAlignment="1" applyProtection="1">
      <alignment horizontal="center"/>
    </xf>
    <xf numFmtId="164" fontId="4" fillId="0" borderId="29" xfId="0" applyFont="1" applyFill="1" applyBorder="1" applyAlignment="1" applyProtection="1">
      <alignment horizontal="left"/>
    </xf>
    <xf numFmtId="7" fontId="4" fillId="0" borderId="32" xfId="0" applyNumberFormat="1" applyFont="1" applyFill="1" applyBorder="1" applyAlignment="1" applyProtection="1">
      <alignment horizontal="center"/>
    </xf>
    <xf numFmtId="164" fontId="6" fillId="0" borderId="0" xfId="0" applyFont="1" applyBorder="1"/>
    <xf numFmtId="164" fontId="7" fillId="0" borderId="0" xfId="0" applyFont="1" applyFill="1"/>
    <xf numFmtId="164" fontId="5" fillId="5" borderId="19" xfId="0" applyFont="1" applyFill="1" applyBorder="1" applyAlignment="1">
      <alignment horizontal="center"/>
    </xf>
    <xf numFmtId="42" fontId="8" fillId="0" borderId="2" xfId="1" applyNumberFormat="1" applyFont="1" applyFill="1" applyBorder="1" applyAlignment="1" applyProtection="1">
      <alignment horizontal="center"/>
    </xf>
    <xf numFmtId="164" fontId="5" fillId="0" borderId="28" xfId="0" applyFont="1" applyBorder="1" applyAlignment="1">
      <alignment horizontal="center"/>
    </xf>
    <xf numFmtId="164" fontId="8" fillId="0" borderId="32" xfId="0" applyFont="1" applyFill="1" applyBorder="1" applyAlignment="1" applyProtection="1"/>
    <xf numFmtId="164" fontId="6" fillId="0" borderId="32" xfId="0" applyFont="1" applyBorder="1" applyAlignment="1">
      <alignment horizontal="center"/>
    </xf>
    <xf numFmtId="164" fontId="6" fillId="0" borderId="29" xfId="0" applyFont="1" applyBorder="1"/>
    <xf numFmtId="170" fontId="4" fillId="0" borderId="32" xfId="0" applyNumberFormat="1" applyFont="1" applyFill="1" applyBorder="1" applyAlignment="1" applyProtection="1">
      <alignment horizontal="center"/>
    </xf>
    <xf numFmtId="42" fontId="4" fillId="0" borderId="33" xfId="0" applyNumberFormat="1" applyFont="1" applyFill="1" applyBorder="1" applyAlignment="1" applyProtection="1">
      <alignment horizontal="center"/>
    </xf>
    <xf numFmtId="164" fontId="6" fillId="6" borderId="31" xfId="0" applyFont="1" applyFill="1" applyBorder="1"/>
    <xf numFmtId="170" fontId="8" fillId="6" borderId="19" xfId="0" applyNumberFormat="1" applyFont="1" applyFill="1" applyBorder="1" applyAlignment="1" applyProtection="1">
      <alignment horizontal="right"/>
    </xf>
    <xf numFmtId="42" fontId="4" fillId="6" borderId="17" xfId="0" applyNumberFormat="1" applyFont="1" applyFill="1" applyBorder="1" applyAlignment="1" applyProtection="1">
      <alignment horizontal="center"/>
    </xf>
    <xf numFmtId="164" fontId="8" fillId="7" borderId="22" xfId="0" applyFont="1" applyFill="1" applyBorder="1" applyAlignment="1" applyProtection="1">
      <alignment wrapText="1"/>
    </xf>
    <xf numFmtId="164" fontId="13" fillId="7" borderId="25" xfId="0" applyFont="1" applyFill="1" applyBorder="1" applyAlignment="1" applyProtection="1">
      <alignment horizontal="center"/>
    </xf>
    <xf numFmtId="164" fontId="4" fillId="7" borderId="27" xfId="0" applyFont="1" applyFill="1" applyBorder="1" applyAlignment="1" applyProtection="1">
      <alignment horizontal="left"/>
    </xf>
    <xf numFmtId="42" fontId="4" fillId="7" borderId="16" xfId="0" applyNumberFormat="1" applyFont="1" applyFill="1" applyBorder="1" applyAlignment="1" applyProtection="1">
      <alignment horizontal="center"/>
    </xf>
    <xf numFmtId="164" fontId="4" fillId="2" borderId="34" xfId="0" applyFont="1" applyFill="1" applyBorder="1" applyAlignment="1" applyProtection="1">
      <alignment horizontal="center"/>
    </xf>
    <xf numFmtId="164" fontId="4" fillId="4" borderId="0" xfId="0" applyFont="1" applyFill="1" applyBorder="1" applyAlignment="1">
      <alignment horizontal="center"/>
    </xf>
    <xf numFmtId="170" fontId="4" fillId="2" borderId="14" xfId="0" applyNumberFormat="1" applyFont="1" applyFill="1" applyBorder="1" applyAlignment="1" applyProtection="1">
      <alignment horizontal="center"/>
    </xf>
    <xf numFmtId="164" fontId="4" fillId="0" borderId="14" xfId="0" applyFont="1" applyFill="1" applyBorder="1" applyAlignment="1">
      <alignment horizontal="center"/>
    </xf>
    <xf numFmtId="164" fontId="4" fillId="4" borderId="0" xfId="0" applyFont="1" applyFill="1" applyBorder="1" applyAlignment="1"/>
    <xf numFmtId="164" fontId="6" fillId="0" borderId="0" xfId="0" applyFont="1" applyFill="1" applyBorder="1" applyAlignment="1">
      <alignment horizontal="left"/>
    </xf>
    <xf numFmtId="170" fontId="4" fillId="2" borderId="32" xfId="0" applyNumberFormat="1" applyFont="1" applyFill="1" applyBorder="1" applyAlignment="1" applyProtection="1">
      <alignment horizontal="center"/>
    </xf>
    <xf numFmtId="2" fontId="9" fillId="0" borderId="19" xfId="0" applyNumberFormat="1" applyFont="1" applyFill="1" applyBorder="1" applyAlignment="1" applyProtection="1">
      <alignment horizontal="right"/>
    </xf>
    <xf numFmtId="164" fontId="4" fillId="0" borderId="20" xfId="0" applyFont="1" applyFill="1" applyBorder="1" applyAlignment="1">
      <alignment horizontal="center"/>
    </xf>
    <xf numFmtId="164" fontId="4" fillId="0" borderId="20" xfId="0" applyFont="1" applyFill="1" applyBorder="1" applyAlignment="1"/>
    <xf numFmtId="170" fontId="8" fillId="0" borderId="20" xfId="0" applyNumberFormat="1" applyFont="1" applyFill="1" applyBorder="1" applyAlignment="1" applyProtection="1">
      <alignment horizontal="right"/>
    </xf>
    <xf numFmtId="42" fontId="8" fillId="0" borderId="17" xfId="1" applyNumberFormat="1" applyFont="1" applyFill="1" applyBorder="1" applyAlignment="1" applyProtection="1">
      <alignment horizontal="center"/>
    </xf>
    <xf numFmtId="164" fontId="4" fillId="0" borderId="32" xfId="0" applyFont="1" applyFill="1" applyBorder="1" applyAlignment="1" applyProtection="1">
      <alignment horizontal="center"/>
    </xf>
    <xf numFmtId="2" fontId="9" fillId="5" borderId="35" xfId="0" applyNumberFormat="1" applyFont="1" applyFill="1" applyBorder="1" applyAlignment="1" applyProtection="1">
      <alignment horizontal="right"/>
    </xf>
    <xf numFmtId="164" fontId="8" fillId="5" borderId="31" xfId="0" applyFont="1" applyFill="1" applyBorder="1" applyAlignment="1" applyProtection="1"/>
    <xf numFmtId="164" fontId="4" fillId="5" borderId="31" xfId="0" applyFont="1" applyFill="1" applyBorder="1" applyAlignment="1" applyProtection="1">
      <alignment horizontal="center"/>
    </xf>
    <xf numFmtId="164" fontId="4" fillId="5" borderId="29" xfId="0" applyFont="1" applyFill="1" applyBorder="1" applyAlignment="1" applyProtection="1">
      <alignment horizontal="left"/>
    </xf>
    <xf numFmtId="170" fontId="8" fillId="5" borderId="31" xfId="1" applyNumberFormat="1" applyFont="1" applyFill="1" applyBorder="1" applyAlignment="1" applyProtection="1">
      <alignment horizontal="right"/>
    </xf>
    <xf numFmtId="42" fontId="4" fillId="5" borderId="36" xfId="0" applyNumberFormat="1" applyFont="1" applyFill="1" applyBorder="1" applyAlignment="1" applyProtection="1">
      <alignment horizontal="center"/>
    </xf>
    <xf numFmtId="164" fontId="5" fillId="0" borderId="9" xfId="0" applyFont="1" applyBorder="1"/>
    <xf numFmtId="164" fontId="4" fillId="0" borderId="34" xfId="0" applyFont="1" applyFill="1" applyBorder="1" applyAlignment="1"/>
    <xf numFmtId="164" fontId="6" fillId="4" borderId="10" xfId="0" applyFont="1" applyFill="1" applyBorder="1" applyAlignment="1">
      <alignment horizontal="center"/>
    </xf>
    <xf numFmtId="170" fontId="4" fillId="4" borderId="9" xfId="0" applyNumberFormat="1" applyFont="1" applyFill="1" applyBorder="1" applyAlignment="1" applyProtection="1">
      <alignment horizontal="center"/>
    </xf>
    <xf numFmtId="164" fontId="8" fillId="0" borderId="12" xfId="0" applyFont="1" applyFill="1" applyBorder="1" applyAlignment="1">
      <alignment horizontal="center"/>
    </xf>
    <xf numFmtId="164" fontId="4" fillId="0" borderId="34" xfId="0" applyFont="1" applyFill="1" applyBorder="1" applyAlignment="1" applyProtection="1">
      <alignment horizontal="center"/>
    </xf>
    <xf numFmtId="170" fontId="8" fillId="0" borderId="0" xfId="1" applyNumberFormat="1" applyFont="1" applyFill="1" applyBorder="1" applyAlignment="1" applyProtection="1">
      <alignment horizontal="right"/>
    </xf>
    <xf numFmtId="164" fontId="4" fillId="4" borderId="15" xfId="0" applyFont="1" applyFill="1" applyBorder="1" applyAlignment="1">
      <alignment horizontal="center"/>
    </xf>
    <xf numFmtId="170" fontId="4" fillId="2" borderId="0" xfId="0" applyNumberFormat="1" applyFont="1" applyFill="1" applyBorder="1" applyAlignment="1" applyProtection="1">
      <alignment horizontal="center"/>
    </xf>
    <xf numFmtId="164" fontId="4" fillId="0" borderId="13" xfId="0" applyFont="1" applyFill="1" applyBorder="1" applyAlignment="1">
      <alignment horizontal="left" indent="1"/>
    </xf>
    <xf numFmtId="164" fontId="7" fillId="0" borderId="0" xfId="0" applyFont="1" applyBorder="1"/>
    <xf numFmtId="164" fontId="6" fillId="0" borderId="13" xfId="0" applyFont="1" applyBorder="1" applyAlignment="1">
      <alignment horizontal="left" indent="1"/>
    </xf>
    <xf numFmtId="164" fontId="4" fillId="4" borderId="13" xfId="0" applyFont="1" applyFill="1" applyBorder="1" applyAlignment="1"/>
    <xf numFmtId="164" fontId="14" fillId="0" borderId="15" xfId="0" applyFont="1" applyFill="1" applyBorder="1" applyAlignment="1">
      <alignment horizontal="left"/>
    </xf>
    <xf numFmtId="170" fontId="4" fillId="0" borderId="0" xfId="0" applyNumberFormat="1" applyFont="1" applyFill="1" applyBorder="1" applyAlignment="1" applyProtection="1">
      <alignment horizontal="center"/>
    </xf>
    <xf numFmtId="164" fontId="6" fillId="0" borderId="20" xfId="0" applyFont="1" applyFill="1" applyBorder="1"/>
    <xf numFmtId="164" fontId="14" fillId="0" borderId="20" xfId="0" applyFont="1" applyFill="1" applyBorder="1" applyAlignment="1">
      <alignment horizontal="left"/>
    </xf>
    <xf numFmtId="2" fontId="9" fillId="0" borderId="37" xfId="0" applyNumberFormat="1" applyFont="1" applyFill="1" applyBorder="1" applyAlignment="1" applyProtection="1">
      <alignment horizontal="right"/>
    </xf>
    <xf numFmtId="164" fontId="6" fillId="0" borderId="8" xfId="0" applyFont="1" applyBorder="1" applyAlignment="1">
      <alignment horizontal="left" indent="1"/>
    </xf>
    <xf numFmtId="164" fontId="4" fillId="0" borderId="9" xfId="0" applyFont="1" applyFill="1" applyBorder="1" applyAlignment="1">
      <alignment horizontal="center"/>
    </xf>
    <xf numFmtId="164" fontId="4" fillId="4" borderId="8" xfId="0" applyFont="1" applyFill="1" applyBorder="1" applyAlignment="1"/>
    <xf numFmtId="164" fontId="15" fillId="0" borderId="10" xfId="0" applyFont="1" applyFill="1" applyBorder="1" applyAlignment="1" applyProtection="1">
      <alignment horizontal="left"/>
    </xf>
    <xf numFmtId="170" fontId="4" fillId="0" borderId="10" xfId="1" applyNumberFormat="1" applyFont="1" applyFill="1" applyBorder="1" applyAlignment="1" applyProtection="1">
      <alignment horizontal="center"/>
    </xf>
    <xf numFmtId="170" fontId="4" fillId="2" borderId="15" xfId="0" applyNumberFormat="1" applyFont="1" applyFill="1" applyBorder="1" applyAlignment="1" applyProtection="1">
      <alignment horizontal="center"/>
    </xf>
    <xf numFmtId="164" fontId="6" fillId="0" borderId="22" xfId="0" applyFont="1" applyBorder="1" applyAlignment="1">
      <alignment horizontal="left" indent="1"/>
    </xf>
    <xf numFmtId="164" fontId="4" fillId="4" borderId="29" xfId="0" applyFont="1" applyFill="1" applyBorder="1" applyAlignment="1">
      <alignment horizontal="center"/>
    </xf>
    <xf numFmtId="170" fontId="4" fillId="2" borderId="29" xfId="0" applyNumberFormat="1" applyFont="1" applyFill="1" applyBorder="1" applyAlignment="1" applyProtection="1">
      <alignment horizontal="center"/>
    </xf>
    <xf numFmtId="164" fontId="6" fillId="0" borderId="2" xfId="0" applyFont="1" applyFill="1" applyBorder="1"/>
    <xf numFmtId="2" fontId="9" fillId="5" borderId="19" xfId="0" applyNumberFormat="1" applyFont="1" applyFill="1" applyBorder="1" applyAlignment="1" applyProtection="1">
      <alignment horizontal="right"/>
    </xf>
    <xf numFmtId="164" fontId="4" fillId="5" borderId="20" xfId="0" applyFont="1" applyFill="1" applyBorder="1" applyAlignment="1">
      <alignment horizontal="center"/>
    </xf>
    <xf numFmtId="164" fontId="4" fillId="5" borderId="20" xfId="0" applyFont="1" applyFill="1" applyBorder="1" applyAlignment="1"/>
    <xf numFmtId="42" fontId="4" fillId="5" borderId="17" xfId="0" applyNumberFormat="1" applyFont="1" applyFill="1" applyBorder="1" applyAlignment="1" applyProtection="1">
      <alignment horizontal="center"/>
    </xf>
    <xf numFmtId="164" fontId="8" fillId="0" borderId="28" xfId="0" applyFont="1" applyFill="1" applyBorder="1" applyAlignment="1" applyProtection="1">
      <alignment horizontal="center"/>
    </xf>
    <xf numFmtId="164" fontId="8" fillId="0" borderId="22" xfId="0" applyFont="1" applyFill="1" applyBorder="1" applyAlignment="1" applyProtection="1"/>
    <xf numFmtId="164" fontId="4" fillId="4" borderId="22" xfId="0" applyFont="1" applyFill="1" applyBorder="1" applyAlignment="1" applyProtection="1">
      <alignment horizontal="center"/>
    </xf>
    <xf numFmtId="7" fontId="4" fillId="4" borderId="27" xfId="1" applyNumberFormat="1" applyFont="1" applyFill="1" applyBorder="1" applyAlignment="1" applyProtection="1">
      <alignment horizontal="center"/>
    </xf>
    <xf numFmtId="164" fontId="6" fillId="0" borderId="0" xfId="0" applyFont="1" applyFill="1"/>
    <xf numFmtId="164" fontId="8" fillId="0" borderId="27" xfId="0" applyFont="1" applyFill="1" applyBorder="1" applyAlignment="1" applyProtection="1">
      <alignment horizontal="left"/>
    </xf>
    <xf numFmtId="164" fontId="4" fillId="0" borderId="20" xfId="0" applyFont="1" applyFill="1" applyBorder="1" applyAlignment="1" applyProtection="1">
      <alignment horizontal="center"/>
    </xf>
    <xf numFmtId="164" fontId="6" fillId="0" borderId="0" xfId="0" applyFont="1" applyFill="1" applyBorder="1"/>
    <xf numFmtId="164" fontId="16" fillId="0" borderId="0" xfId="0" applyFont="1"/>
    <xf numFmtId="164" fontId="17" fillId="6" borderId="0" xfId="0" applyFont="1" applyFill="1" applyAlignment="1">
      <alignment horizontal="center"/>
    </xf>
    <xf numFmtId="164" fontId="17" fillId="0" borderId="0" xfId="0" applyFont="1" applyFill="1" applyAlignment="1">
      <alignment horizontal="center"/>
    </xf>
    <xf numFmtId="168" fontId="16" fillId="0" borderId="0" xfId="0" applyNumberFormat="1" applyFont="1"/>
    <xf numFmtId="169" fontId="16" fillId="0" borderId="0" xfId="0" applyNumberFormat="1" applyFont="1"/>
    <xf numFmtId="164" fontId="17" fillId="0" borderId="0" xfId="0" applyFont="1"/>
    <xf numFmtId="164" fontId="17" fillId="6" borderId="0" xfId="0" applyFont="1" applyFill="1" applyAlignment="1">
      <alignment wrapText="1"/>
    </xf>
    <xf numFmtId="164" fontId="17" fillId="0" borderId="0" xfId="0" applyFont="1" applyFill="1" applyAlignment="1">
      <alignment horizontal="center" wrapText="1"/>
    </xf>
    <xf numFmtId="164" fontId="17" fillId="0" borderId="0" xfId="0" applyFont="1" applyFill="1" applyAlignment="1">
      <alignment wrapText="1"/>
    </xf>
    <xf numFmtId="0" fontId="17" fillId="0" borderId="0" xfId="0" applyNumberFormat="1" applyFont="1" applyAlignment="1">
      <alignment wrapText="1"/>
    </xf>
    <xf numFmtId="169" fontId="17" fillId="0" borderId="0" xfId="0" applyNumberFormat="1" applyFont="1" applyAlignment="1">
      <alignment wrapText="1"/>
    </xf>
    <xf numFmtId="164" fontId="18" fillId="0" borderId="0" xfId="0" applyFont="1" applyFill="1" applyBorder="1" applyAlignment="1" applyProtection="1">
      <alignment horizontal="center"/>
    </xf>
    <xf numFmtId="164" fontId="18" fillId="0" borderId="0" xfId="0" applyFont="1" applyFill="1" applyBorder="1" applyAlignment="1" applyProtection="1"/>
    <xf numFmtId="164" fontId="19" fillId="0" borderId="0" xfId="0" applyFont="1" applyFill="1" applyBorder="1" applyAlignment="1" applyProtection="1">
      <alignment horizontal="center"/>
    </xf>
    <xf numFmtId="170" fontId="16" fillId="6" borderId="0" xfId="0" applyNumberFormat="1" applyFont="1" applyFill="1"/>
    <xf numFmtId="170" fontId="16" fillId="0" borderId="0" xfId="0" applyNumberFormat="1" applyFont="1" applyFill="1"/>
    <xf numFmtId="2" fontId="20" fillId="0" borderId="0" xfId="0" applyNumberFormat="1" applyFont="1" applyFill="1" applyBorder="1" applyAlignment="1" applyProtection="1">
      <alignment horizontal="right"/>
    </xf>
    <xf numFmtId="164" fontId="19" fillId="0" borderId="0" xfId="0" applyFont="1" applyFill="1" applyBorder="1" applyAlignment="1" applyProtection="1">
      <alignment horizontal="left" indent="1"/>
    </xf>
    <xf numFmtId="170" fontId="16" fillId="0" borderId="0" xfId="0" applyNumberFormat="1" applyFont="1"/>
    <xf numFmtId="10" fontId="16" fillId="0" borderId="0" xfId="0" applyNumberFormat="1" applyFont="1"/>
    <xf numFmtId="164" fontId="16" fillId="0" borderId="0" xfId="0" applyFont="1" applyBorder="1"/>
    <xf numFmtId="170" fontId="16" fillId="8" borderId="0" xfId="0" applyNumberFormat="1" applyFont="1" applyFill="1"/>
    <xf numFmtId="169" fontId="16" fillId="0" borderId="0" xfId="0" applyNumberFormat="1" applyFont="1" applyFill="1"/>
    <xf numFmtId="164" fontId="16" fillId="0" borderId="0" xfId="0" applyFont="1" applyAlignment="1">
      <alignment horizontal="center"/>
    </xf>
    <xf numFmtId="164" fontId="16" fillId="0" borderId="0" xfId="0" applyFont="1" applyBorder="1" applyAlignment="1">
      <alignment horizontal="center"/>
    </xf>
    <xf numFmtId="164" fontId="18" fillId="0" borderId="0" xfId="0" applyFont="1" applyFill="1" applyBorder="1" applyAlignment="1">
      <alignment horizontal="center"/>
    </xf>
    <xf numFmtId="168" fontId="16" fillId="0" borderId="0" xfId="0" applyNumberFormat="1" applyFont="1" applyFill="1"/>
    <xf numFmtId="164" fontId="19" fillId="0" borderId="0" xfId="0" applyFont="1" applyFill="1" applyBorder="1" applyAlignment="1">
      <alignment horizontal="center"/>
    </xf>
    <xf numFmtId="171" fontId="20" fillId="0" borderId="0" xfId="0" applyNumberFormat="1" applyFont="1" applyFill="1" applyBorder="1" applyAlignment="1" applyProtection="1">
      <alignment horizontal="right"/>
    </xf>
    <xf numFmtId="164" fontId="16" fillId="0" borderId="0" xfId="0" applyFont="1" applyBorder="1" applyAlignment="1">
      <alignment horizontal="left"/>
    </xf>
    <xf numFmtId="164" fontId="18" fillId="0" borderId="0" xfId="0" applyFont="1" applyFill="1" applyBorder="1" applyAlignment="1" applyProtection="1">
      <alignment horizontal="left"/>
    </xf>
    <xf numFmtId="164" fontId="16" fillId="0" borderId="0" xfId="0" applyFont="1" applyFill="1"/>
    <xf numFmtId="164" fontId="22" fillId="0" borderId="38" xfId="0" applyFont="1" applyBorder="1"/>
    <xf numFmtId="164" fontId="16" fillId="0" borderId="39" xfId="0" applyFont="1" applyBorder="1"/>
    <xf numFmtId="164" fontId="16" fillId="0" borderId="39" xfId="0" applyFont="1" applyFill="1" applyBorder="1"/>
    <xf numFmtId="168" fontId="16" fillId="0" borderId="39" xfId="0" applyNumberFormat="1" applyFont="1" applyBorder="1"/>
    <xf numFmtId="169" fontId="16" fillId="0" borderId="40" xfId="0" applyNumberFormat="1" applyFont="1" applyBorder="1"/>
    <xf numFmtId="164" fontId="22" fillId="0" borderId="41" xfId="0" applyFont="1" applyBorder="1"/>
    <xf numFmtId="164" fontId="16" fillId="0" borderId="0" xfId="0" applyFont="1" applyFill="1" applyBorder="1"/>
    <xf numFmtId="168" fontId="16" fillId="0" borderId="0" xfId="0" applyNumberFormat="1" applyFont="1" applyBorder="1"/>
    <xf numFmtId="169" fontId="16" fillId="0" borderId="42" xfId="0" applyNumberFormat="1" applyFont="1" applyBorder="1"/>
    <xf numFmtId="164" fontId="22" fillId="0" borderId="43" xfId="0" applyFont="1" applyBorder="1"/>
    <xf numFmtId="164" fontId="16" fillId="0" borderId="44" xfId="0" applyFont="1" applyBorder="1"/>
    <xf numFmtId="164" fontId="16" fillId="0" borderId="44" xfId="0" applyFont="1" applyFill="1" applyBorder="1"/>
    <xf numFmtId="168" fontId="16" fillId="0" borderId="44" xfId="0" applyNumberFormat="1" applyFont="1" applyBorder="1"/>
    <xf numFmtId="169" fontId="16" fillId="0" borderId="45" xfId="0" applyNumberFormat="1" applyFont="1" applyBorder="1"/>
    <xf numFmtId="9" fontId="16" fillId="0" borderId="0" xfId="0" applyNumberFormat="1" applyFont="1"/>
    <xf numFmtId="9" fontId="16" fillId="0" borderId="0" xfId="0" applyNumberFormat="1" applyFont="1" applyFill="1"/>
    <xf numFmtId="164" fontId="19" fillId="0" borderId="0" xfId="0" applyFont="1" applyFill="1" applyBorder="1" applyAlignment="1" applyProtection="1"/>
    <xf numFmtId="170" fontId="16" fillId="9" borderId="0" xfId="0" applyNumberFormat="1" applyFont="1" applyFill="1"/>
    <xf numFmtId="164" fontId="8" fillId="0" borderId="32" xfId="0" applyFont="1" applyFill="1" applyBorder="1" applyAlignment="1" applyProtection="1">
      <alignment horizontal="left"/>
    </xf>
    <xf numFmtId="164" fontId="4" fillId="0" borderId="31" xfId="0" applyFont="1" applyFill="1" applyBorder="1" applyAlignment="1" applyProtection="1">
      <alignment horizontal="center"/>
    </xf>
    <xf numFmtId="164" fontId="6" fillId="0" borderId="20" xfId="0" applyFont="1" applyBorder="1"/>
    <xf numFmtId="164" fontId="6" fillId="0" borderId="20" xfId="0" applyFont="1" applyBorder="1" applyAlignment="1">
      <alignment horizontal="center"/>
    </xf>
    <xf numFmtId="170" fontId="8" fillId="10" borderId="20" xfId="0" applyNumberFormat="1" applyFont="1" applyFill="1" applyBorder="1" applyAlignment="1" applyProtection="1">
      <alignment horizontal="right"/>
    </xf>
    <xf numFmtId="42" fontId="4" fillId="0" borderId="17" xfId="0" applyNumberFormat="1" applyFont="1" applyFill="1" applyBorder="1" applyAlignment="1" applyProtection="1">
      <alignment horizontal="center"/>
    </xf>
    <xf numFmtId="2" fontId="9" fillId="5" borderId="30" xfId="0" applyNumberFormat="1" applyFont="1" applyFill="1" applyBorder="1" applyAlignment="1" applyProtection="1">
      <alignment horizontal="right"/>
    </xf>
    <xf numFmtId="164" fontId="4" fillId="0" borderId="32" xfId="0" applyFont="1" applyFill="1" applyBorder="1" applyAlignment="1">
      <alignment horizontal="center"/>
    </xf>
    <xf numFmtId="164" fontId="4" fillId="0" borderId="31" xfId="0" applyFont="1" applyFill="1" applyBorder="1" applyAlignment="1">
      <alignment horizontal="center"/>
    </xf>
    <xf numFmtId="3" fontId="4" fillId="2" borderId="29" xfId="0" applyNumberFormat="1" applyFont="1" applyFill="1" applyBorder="1" applyAlignment="1" applyProtection="1">
      <alignment horizontal="center"/>
    </xf>
    <xf numFmtId="164" fontId="8" fillId="0" borderId="28" xfId="0" applyFont="1" applyFill="1" applyBorder="1" applyAlignment="1">
      <alignment horizontal="center"/>
    </xf>
    <xf numFmtId="164" fontId="4" fillId="0" borderId="22" xfId="0" applyFont="1" applyFill="1" applyBorder="1" applyAlignment="1">
      <alignment horizontal="center"/>
    </xf>
    <xf numFmtId="170" fontId="4" fillId="2" borderId="31" xfId="0" applyNumberFormat="1" applyFont="1" applyFill="1" applyBorder="1" applyAlignment="1" applyProtection="1">
      <alignment horizontal="center"/>
    </xf>
    <xf numFmtId="7" fontId="4" fillId="4" borderId="14" xfId="1" applyNumberFormat="1" applyFont="1" applyFill="1" applyBorder="1" applyAlignment="1" applyProtection="1">
      <alignment horizontal="center"/>
    </xf>
    <xf numFmtId="2" fontId="9" fillId="5" borderId="46" xfId="0" applyNumberFormat="1" applyFont="1" applyFill="1" applyBorder="1" applyAlignment="1" applyProtection="1">
      <alignment horizontal="right"/>
    </xf>
    <xf numFmtId="164" fontId="6" fillId="5" borderId="1" xfId="0" applyFont="1" applyFill="1" applyBorder="1"/>
    <xf numFmtId="164" fontId="4" fillId="5" borderId="1" xfId="0" applyFont="1" applyFill="1" applyBorder="1" applyAlignment="1">
      <alignment horizontal="center"/>
    </xf>
    <xf numFmtId="164" fontId="4" fillId="5" borderId="1" xfId="0" applyFont="1" applyFill="1" applyBorder="1" applyAlignment="1"/>
    <xf numFmtId="164" fontId="6" fillId="5" borderId="1" xfId="0" applyFont="1" applyFill="1" applyBorder="1" applyAlignment="1">
      <alignment horizontal="center"/>
    </xf>
    <xf numFmtId="170" fontId="8" fillId="5" borderId="1" xfId="0" applyNumberFormat="1" applyFont="1" applyFill="1" applyBorder="1" applyAlignment="1" applyProtection="1">
      <alignment horizontal="right"/>
    </xf>
    <xf numFmtId="42" fontId="4" fillId="5" borderId="47" xfId="0" applyNumberFormat="1" applyFont="1" applyFill="1" applyBorder="1" applyAlignment="1" applyProtection="1">
      <alignment horizontal="center"/>
    </xf>
    <xf numFmtId="164" fontId="5" fillId="0" borderId="0" xfId="0" applyFont="1" applyAlignment="1">
      <alignment horizontal="center"/>
    </xf>
    <xf numFmtId="168" fontId="16" fillId="0" borderId="0" xfId="0" applyNumberFormat="1" applyFont="1" applyAlignment="1"/>
    <xf numFmtId="164" fontId="17" fillId="4" borderId="0" xfId="0" applyFont="1" applyFill="1" applyAlignment="1">
      <alignment horizontal="center"/>
    </xf>
  </cellXfs>
  <cellStyles count="7">
    <cellStyle name="Currency" xfId="1" builtinId="4"/>
    <cellStyle name="Date" xfId="2"/>
    <cellStyle name="Fixed" xfId="3"/>
    <cellStyle name="Heading1" xfId="4"/>
    <cellStyle name="Heading2" xfId="5"/>
    <cellStyle name="Normal" xfId="0" builtinId="0"/>
    <cellStyle name="Total" xfId="6"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sign\US_41_Capacity_Expansion_Projects\Corridor\Build-Out%20Budget\Build-Out%20Locked\Superlocked\2008-12-05%20Build-Out%20to%20Secretary\Build%20Out%20Budge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se Sheet (2)"/>
      <sheetName val="Base Sheet"/>
      <sheetName val="(REF) Unit Prices"/>
      <sheetName val="Summary"/>
      <sheetName val="1133-03-71"/>
      <sheetName val="1133-03-72"/>
      <sheetName val="1133-03-73"/>
      <sheetName val="1133-06-71"/>
      <sheetName val="1133-06-72"/>
      <sheetName val="1133-09-71"/>
      <sheetName val="1133-09-72"/>
      <sheetName val="1133-10-71"/>
      <sheetName val="9202-07-71"/>
      <sheetName val="9202-07-72"/>
      <sheetName val="9202-07-74"/>
      <sheetName val="9202-07-75"/>
    </sheetNames>
    <sheetDataSet>
      <sheetData sheetId="0" refreshError="1"/>
      <sheetData sheetId="1" refreshError="1">
        <row r="131">
          <cell r="H131">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452"/>
  <sheetViews>
    <sheetView tabSelected="1" workbookViewId="0"/>
  </sheetViews>
  <sheetFormatPr defaultColWidth="14.33203125" defaultRowHeight="12.75"/>
  <cols>
    <col min="1" max="1" width="1.33203125" style="2" customWidth="1"/>
    <col min="2" max="2" width="7.109375" style="2" customWidth="1"/>
    <col min="3" max="3" width="40.77734375" style="2" customWidth="1"/>
    <col min="4" max="4" width="8.77734375" style="2" customWidth="1"/>
    <col min="5" max="5" width="3.109375" style="2" customWidth="1"/>
    <col min="6" max="6" width="16.6640625" style="2" customWidth="1"/>
    <col min="7" max="7" width="10.77734375" style="2" customWidth="1"/>
    <col min="8" max="8" width="11.88671875" style="2" customWidth="1"/>
    <col min="9" max="9" width="1.33203125" style="2" customWidth="1"/>
    <col min="10" max="10" width="14.33203125" style="3"/>
    <col min="11" max="16384" width="14.33203125" style="2"/>
  </cols>
  <sheetData>
    <row r="1" spans="1:11" ht="18.75" customHeight="1">
      <c r="A1" s="1"/>
      <c r="B1" s="259" t="s">
        <v>0</v>
      </c>
      <c r="C1" s="259"/>
      <c r="D1" s="259"/>
      <c r="E1" s="259"/>
      <c r="F1" s="259"/>
      <c r="G1" s="259"/>
      <c r="H1" s="259"/>
    </row>
    <row r="2" spans="1:11" ht="18.75" customHeight="1">
      <c r="A2" s="1"/>
      <c r="B2" s="259" t="s">
        <v>1</v>
      </c>
      <c r="C2" s="259"/>
      <c r="D2" s="259"/>
      <c r="E2" s="259"/>
      <c r="F2" s="259"/>
      <c r="G2" s="259"/>
      <c r="H2" s="259"/>
    </row>
    <row r="3" spans="1:11" ht="16.5" customHeight="1">
      <c r="A3" s="1"/>
      <c r="B3" s="259" t="s">
        <v>2</v>
      </c>
      <c r="C3" s="259"/>
      <c r="D3" s="259"/>
      <c r="E3" s="259"/>
      <c r="F3" s="259"/>
      <c r="G3" s="259"/>
      <c r="H3" s="259"/>
    </row>
    <row r="4" spans="1:11" ht="15.75" customHeight="1">
      <c r="A4" s="1"/>
      <c r="B4" s="259" t="str">
        <f>'(REF) Unit Prices'!D1</f>
        <v>FY 2009$</v>
      </c>
      <c r="C4" s="259"/>
      <c r="D4" s="259"/>
      <c r="E4" s="259"/>
      <c r="F4" s="259"/>
      <c r="G4" s="259"/>
      <c r="H4" s="259"/>
    </row>
    <row r="5" spans="1:11" ht="6" customHeight="1" thickBot="1">
      <c r="A5" s="1"/>
    </row>
    <row r="6" spans="1:11" ht="24.95" customHeight="1" thickTop="1">
      <c r="A6" s="4"/>
      <c r="B6" s="5" t="s">
        <v>3</v>
      </c>
      <c r="C6" s="6" t="s">
        <v>4</v>
      </c>
      <c r="D6" s="6" t="s">
        <v>5</v>
      </c>
      <c r="E6" s="7"/>
      <c r="F6" s="8" t="s">
        <v>6</v>
      </c>
      <c r="G6" s="6" t="s">
        <v>7</v>
      </c>
      <c r="H6" s="9" t="s">
        <v>8</v>
      </c>
      <c r="I6" s="10"/>
      <c r="J6" s="11"/>
      <c r="K6" s="12"/>
    </row>
    <row r="7" spans="1:11" ht="15.95" customHeight="1">
      <c r="A7" s="4"/>
      <c r="B7" s="13">
        <v>1</v>
      </c>
      <c r="C7" s="14" t="s">
        <v>9</v>
      </c>
      <c r="D7" s="15"/>
      <c r="E7" s="16"/>
      <c r="F7" s="17"/>
      <c r="G7" s="18"/>
      <c r="H7" s="19"/>
      <c r="I7" s="20"/>
    </row>
    <row r="8" spans="1:11" ht="15.95" customHeight="1">
      <c r="A8" s="4"/>
      <c r="B8" s="21">
        <v>1.01</v>
      </c>
      <c r="C8" s="22" t="s">
        <v>10</v>
      </c>
      <c r="D8" s="23" t="s">
        <v>11</v>
      </c>
      <c r="E8" s="24"/>
      <c r="F8" s="25"/>
      <c r="G8" s="26">
        <f t="shared" ref="G8:G17" si="0">VLOOKUP(B8,Unit_Price_List,4,FALSE)</f>
        <v>5.25</v>
      </c>
      <c r="H8" s="27">
        <f t="shared" ref="H8:H17" si="1">ROUND((+F8*G8),1)</f>
        <v>0</v>
      </c>
      <c r="I8" s="20"/>
    </row>
    <row r="9" spans="1:11" ht="15.95" customHeight="1">
      <c r="A9" s="4"/>
      <c r="B9" s="21">
        <v>1.02</v>
      </c>
      <c r="C9" s="22" t="s">
        <v>12</v>
      </c>
      <c r="D9" s="23" t="s">
        <v>11</v>
      </c>
      <c r="E9" s="24"/>
      <c r="F9" s="25"/>
      <c r="G9" s="26">
        <f t="shared" si="0"/>
        <v>10</v>
      </c>
      <c r="H9" s="27">
        <f t="shared" si="1"/>
        <v>0</v>
      </c>
      <c r="I9" s="20"/>
    </row>
    <row r="10" spans="1:11" ht="15.95" customHeight="1">
      <c r="A10" s="28"/>
      <c r="B10" s="21">
        <v>1.03</v>
      </c>
      <c r="C10" s="22" t="s">
        <v>13</v>
      </c>
      <c r="D10" s="23" t="s">
        <v>14</v>
      </c>
      <c r="E10" s="24"/>
      <c r="F10" s="25"/>
      <c r="G10" s="26">
        <f t="shared" si="0"/>
        <v>3.1</v>
      </c>
      <c r="H10" s="27">
        <f t="shared" si="1"/>
        <v>0</v>
      </c>
      <c r="I10" s="20"/>
    </row>
    <row r="11" spans="1:11" ht="15.95" customHeight="1">
      <c r="A11" s="4"/>
      <c r="B11" s="21">
        <v>1.04</v>
      </c>
      <c r="C11" s="22" t="s">
        <v>15</v>
      </c>
      <c r="D11" s="23" t="s">
        <v>11</v>
      </c>
      <c r="E11" s="24"/>
      <c r="F11" s="25"/>
      <c r="G11" s="26">
        <f t="shared" si="0"/>
        <v>27</v>
      </c>
      <c r="H11" s="27">
        <f t="shared" si="1"/>
        <v>0</v>
      </c>
      <c r="I11" s="20"/>
    </row>
    <row r="12" spans="1:11" ht="15.95" customHeight="1">
      <c r="A12" s="4"/>
      <c r="B12" s="21">
        <v>1.05</v>
      </c>
      <c r="C12" s="22" t="s">
        <v>16</v>
      </c>
      <c r="D12" s="23" t="s">
        <v>14</v>
      </c>
      <c r="E12" s="24"/>
      <c r="F12" s="25"/>
      <c r="G12" s="26">
        <f t="shared" si="0"/>
        <v>1.2</v>
      </c>
      <c r="H12" s="27">
        <f t="shared" si="1"/>
        <v>0</v>
      </c>
      <c r="I12" s="20"/>
    </row>
    <row r="13" spans="1:11" ht="15.95" customHeight="1">
      <c r="A13" s="4"/>
      <c r="B13" s="21">
        <v>1.06</v>
      </c>
      <c r="C13" s="22" t="s">
        <v>17</v>
      </c>
      <c r="D13" s="23" t="s">
        <v>14</v>
      </c>
      <c r="E13" s="24"/>
      <c r="F13" s="25"/>
      <c r="G13" s="26">
        <f t="shared" si="0"/>
        <v>1</v>
      </c>
      <c r="H13" s="27">
        <f t="shared" si="1"/>
        <v>0</v>
      </c>
      <c r="I13" s="20"/>
    </row>
    <row r="14" spans="1:11" ht="15.95" customHeight="1">
      <c r="A14" s="4"/>
      <c r="B14" s="21">
        <v>1.07</v>
      </c>
      <c r="C14" s="22" t="s">
        <v>18</v>
      </c>
      <c r="D14" s="23" t="s">
        <v>19</v>
      </c>
      <c r="E14" s="24"/>
      <c r="F14" s="25"/>
      <c r="G14" s="26">
        <f t="shared" si="0"/>
        <v>215</v>
      </c>
      <c r="H14" s="27">
        <f t="shared" si="1"/>
        <v>0</v>
      </c>
      <c r="I14" s="20"/>
    </row>
    <row r="15" spans="1:11" ht="15.95" customHeight="1">
      <c r="A15" s="4"/>
      <c r="B15" s="21">
        <v>1.08</v>
      </c>
      <c r="C15" s="22" t="s">
        <v>20</v>
      </c>
      <c r="D15" s="23" t="s">
        <v>19</v>
      </c>
      <c r="E15" s="24"/>
      <c r="F15" s="25"/>
      <c r="G15" s="26">
        <f t="shared" si="0"/>
        <v>215</v>
      </c>
      <c r="H15" s="27">
        <f t="shared" si="1"/>
        <v>0</v>
      </c>
      <c r="I15" s="20"/>
    </row>
    <row r="16" spans="1:11" ht="15.95" customHeight="1">
      <c r="A16" s="4"/>
      <c r="B16" s="21">
        <v>1.0900000000000001</v>
      </c>
      <c r="C16" s="22" t="s">
        <v>21</v>
      </c>
      <c r="D16" s="23" t="s">
        <v>14</v>
      </c>
      <c r="E16" s="24"/>
      <c r="F16" s="25"/>
      <c r="G16" s="26">
        <f t="shared" si="0"/>
        <v>0</v>
      </c>
      <c r="H16" s="27">
        <f t="shared" si="1"/>
        <v>0</v>
      </c>
      <c r="I16" s="20"/>
    </row>
    <row r="17" spans="1:9" ht="15.95" customHeight="1">
      <c r="A17" s="4"/>
      <c r="B17" s="21">
        <v>1.1000000000000001</v>
      </c>
      <c r="C17" s="22" t="s">
        <v>22</v>
      </c>
      <c r="D17" s="23" t="s">
        <v>23</v>
      </c>
      <c r="E17" s="24"/>
      <c r="F17" s="25"/>
      <c r="G17" s="26">
        <f t="shared" si="0"/>
        <v>0</v>
      </c>
      <c r="H17" s="27">
        <f t="shared" si="1"/>
        <v>0</v>
      </c>
      <c r="I17" s="20"/>
    </row>
    <row r="18" spans="1:9" ht="15.95" customHeight="1">
      <c r="A18" s="4"/>
      <c r="B18" s="13">
        <v>2</v>
      </c>
      <c r="C18" s="14" t="s">
        <v>24</v>
      </c>
      <c r="D18" s="29"/>
      <c r="E18" s="30"/>
      <c r="F18" s="31"/>
      <c r="G18" s="18"/>
      <c r="H18" s="32"/>
      <c r="I18" s="20"/>
    </row>
    <row r="19" spans="1:9" ht="15.95" customHeight="1">
      <c r="A19" s="4"/>
      <c r="B19" s="21">
        <v>2.0099999999999998</v>
      </c>
      <c r="C19" s="22" t="s">
        <v>25</v>
      </c>
      <c r="D19" s="23" t="s">
        <v>11</v>
      </c>
      <c r="E19" s="24"/>
      <c r="F19" s="25"/>
      <c r="G19" s="26">
        <f t="shared" ref="G19:G34" si="2">VLOOKUP(B19,Unit_Price_List,4,FALSE)</f>
        <v>38</v>
      </c>
      <c r="H19" s="27">
        <f t="shared" ref="H19:H34" si="3">ROUND((+F19*G19),1)</f>
        <v>0</v>
      </c>
      <c r="I19" s="20"/>
    </row>
    <row r="20" spans="1:9" ht="15.95" customHeight="1">
      <c r="A20" s="4"/>
      <c r="B20" s="21">
        <v>2.02</v>
      </c>
      <c r="C20" s="22" t="s">
        <v>26</v>
      </c>
      <c r="D20" s="23" t="s">
        <v>11</v>
      </c>
      <c r="E20" s="24"/>
      <c r="F20" s="25"/>
      <c r="G20" s="26">
        <f t="shared" si="2"/>
        <v>38</v>
      </c>
      <c r="H20" s="27">
        <f t="shared" si="3"/>
        <v>0</v>
      </c>
      <c r="I20" s="20"/>
    </row>
    <row r="21" spans="1:9" ht="15.95" customHeight="1">
      <c r="A21" s="4"/>
      <c r="B21" s="21">
        <v>2.0299999999999998</v>
      </c>
      <c r="C21" s="22" t="s">
        <v>27</v>
      </c>
      <c r="D21" s="23" t="s">
        <v>11</v>
      </c>
      <c r="E21" s="24"/>
      <c r="F21" s="25"/>
      <c r="G21" s="26">
        <f t="shared" si="2"/>
        <v>36</v>
      </c>
      <c r="H21" s="27">
        <f t="shared" si="3"/>
        <v>0</v>
      </c>
      <c r="I21" s="20"/>
    </row>
    <row r="22" spans="1:9" ht="15.95" customHeight="1">
      <c r="A22" s="4"/>
      <c r="B22" s="21">
        <v>2.04</v>
      </c>
      <c r="C22" s="22" t="s">
        <v>28</v>
      </c>
      <c r="D22" s="23" t="s">
        <v>11</v>
      </c>
      <c r="E22" s="24"/>
      <c r="F22" s="25"/>
      <c r="G22" s="26">
        <f t="shared" si="2"/>
        <v>24</v>
      </c>
      <c r="H22" s="27">
        <f t="shared" si="3"/>
        <v>0</v>
      </c>
      <c r="I22" s="20"/>
    </row>
    <row r="23" spans="1:9" ht="15.95" customHeight="1">
      <c r="A23" s="4"/>
      <c r="B23" s="21">
        <v>2.0499999999999998</v>
      </c>
      <c r="C23" s="22" t="s">
        <v>29</v>
      </c>
      <c r="D23" s="23" t="s">
        <v>11</v>
      </c>
      <c r="E23" s="24"/>
      <c r="F23" s="25"/>
      <c r="G23" s="26">
        <f t="shared" si="2"/>
        <v>25</v>
      </c>
      <c r="H23" s="27">
        <f t="shared" si="3"/>
        <v>0</v>
      </c>
      <c r="I23" s="20"/>
    </row>
    <row r="24" spans="1:9" ht="15.95" customHeight="1">
      <c r="A24" s="4"/>
      <c r="B24" s="21">
        <v>2.06</v>
      </c>
      <c r="C24" s="22" t="s">
        <v>30</v>
      </c>
      <c r="D24" s="23" t="s">
        <v>11</v>
      </c>
      <c r="E24" s="24"/>
      <c r="F24" s="25"/>
      <c r="G24" s="26">
        <f t="shared" si="2"/>
        <v>26</v>
      </c>
      <c r="H24" s="27">
        <f t="shared" si="3"/>
        <v>0</v>
      </c>
      <c r="I24" s="20"/>
    </row>
    <row r="25" spans="1:9" ht="15.95" customHeight="1">
      <c r="A25" s="4"/>
      <c r="B25" s="21">
        <v>2.0699999999999998</v>
      </c>
      <c r="C25" s="22" t="s">
        <v>31</v>
      </c>
      <c r="D25" s="23" t="s">
        <v>11</v>
      </c>
      <c r="E25" s="24"/>
      <c r="F25" s="25"/>
      <c r="G25" s="26">
        <f t="shared" si="2"/>
        <v>27</v>
      </c>
      <c r="H25" s="27">
        <f t="shared" si="3"/>
        <v>0</v>
      </c>
      <c r="I25" s="20"/>
    </row>
    <row r="26" spans="1:9" ht="15.95" customHeight="1">
      <c r="A26" s="4"/>
      <c r="B26" s="21">
        <v>2.08</v>
      </c>
      <c r="C26" s="22" t="s">
        <v>32</v>
      </c>
      <c r="D26" s="23" t="s">
        <v>11</v>
      </c>
      <c r="E26" s="24"/>
      <c r="F26" s="25"/>
      <c r="G26" s="26">
        <f t="shared" si="2"/>
        <v>28</v>
      </c>
      <c r="H26" s="27">
        <f t="shared" si="3"/>
        <v>0</v>
      </c>
      <c r="I26" s="20"/>
    </row>
    <row r="27" spans="1:9" ht="15.95" customHeight="1">
      <c r="A27" s="4"/>
      <c r="B27" s="21">
        <v>2.09</v>
      </c>
      <c r="C27" s="22" t="s">
        <v>33</v>
      </c>
      <c r="D27" s="23" t="s">
        <v>11</v>
      </c>
      <c r="E27" s="24"/>
      <c r="F27" s="25"/>
      <c r="G27" s="26">
        <f t="shared" si="2"/>
        <v>28</v>
      </c>
      <c r="H27" s="27">
        <f t="shared" si="3"/>
        <v>0</v>
      </c>
      <c r="I27" s="20"/>
    </row>
    <row r="28" spans="1:9" ht="15.95" customHeight="1">
      <c r="A28" s="33"/>
      <c r="B28" s="21">
        <v>2.1</v>
      </c>
      <c r="C28" s="22" t="s">
        <v>34</v>
      </c>
      <c r="D28" s="23" t="s">
        <v>11</v>
      </c>
      <c r="E28" s="24"/>
      <c r="F28" s="25"/>
      <c r="G28" s="26">
        <f t="shared" si="2"/>
        <v>19</v>
      </c>
      <c r="H28" s="27">
        <f t="shared" si="3"/>
        <v>0</v>
      </c>
      <c r="I28" s="20"/>
    </row>
    <row r="29" spans="1:9" ht="15.95" customHeight="1">
      <c r="A29" s="4"/>
      <c r="B29" s="21">
        <v>2.11</v>
      </c>
      <c r="C29" s="22" t="s">
        <v>35</v>
      </c>
      <c r="D29" s="23" t="s">
        <v>36</v>
      </c>
      <c r="E29" s="24"/>
      <c r="F29" s="25"/>
      <c r="G29" s="26">
        <f t="shared" si="2"/>
        <v>55</v>
      </c>
      <c r="H29" s="27">
        <f t="shared" si="3"/>
        <v>0</v>
      </c>
      <c r="I29" s="20"/>
    </row>
    <row r="30" spans="1:9" ht="15.95" customHeight="1">
      <c r="A30" s="4"/>
      <c r="B30" s="21">
        <v>2.12</v>
      </c>
      <c r="C30" s="22" t="s">
        <v>37</v>
      </c>
      <c r="D30" s="23" t="s">
        <v>36</v>
      </c>
      <c r="E30" s="24"/>
      <c r="F30" s="25"/>
      <c r="G30" s="26">
        <f t="shared" si="2"/>
        <v>500</v>
      </c>
      <c r="H30" s="27">
        <f t="shared" si="3"/>
        <v>0</v>
      </c>
      <c r="I30" s="20"/>
    </row>
    <row r="31" spans="1:9" ht="15.95" customHeight="1">
      <c r="A31" s="4"/>
      <c r="B31" s="21">
        <v>2.13</v>
      </c>
      <c r="C31" s="22" t="s">
        <v>242</v>
      </c>
      <c r="D31" s="23" t="s">
        <v>36</v>
      </c>
      <c r="E31" s="24"/>
      <c r="F31" s="25"/>
      <c r="G31" s="26">
        <f t="shared" si="2"/>
        <v>10</v>
      </c>
      <c r="H31" s="27">
        <f t="shared" si="3"/>
        <v>0</v>
      </c>
      <c r="I31" s="20"/>
    </row>
    <row r="32" spans="1:9" ht="15.95" customHeight="1">
      <c r="A32" s="4"/>
      <c r="B32" s="21">
        <v>2.14</v>
      </c>
      <c r="C32" s="22" t="s">
        <v>39</v>
      </c>
      <c r="D32" s="23" t="s">
        <v>36</v>
      </c>
      <c r="E32" s="24"/>
      <c r="F32" s="25"/>
      <c r="G32" s="26">
        <f t="shared" si="2"/>
        <v>8</v>
      </c>
      <c r="H32" s="27">
        <f t="shared" si="3"/>
        <v>0</v>
      </c>
      <c r="I32" s="20"/>
    </row>
    <row r="33" spans="1:9" ht="15.95" customHeight="1">
      <c r="A33" s="4"/>
      <c r="B33" s="21">
        <v>2.15</v>
      </c>
      <c r="C33" s="22" t="s">
        <v>40</v>
      </c>
      <c r="D33" s="23" t="s">
        <v>36</v>
      </c>
      <c r="E33" s="24"/>
      <c r="F33" s="25"/>
      <c r="G33" s="26">
        <f t="shared" si="2"/>
        <v>65</v>
      </c>
      <c r="H33" s="27">
        <f t="shared" si="3"/>
        <v>0</v>
      </c>
      <c r="I33" s="20"/>
    </row>
    <row r="34" spans="1:9" ht="15.95" customHeight="1">
      <c r="A34" s="4"/>
      <c r="B34" s="34">
        <v>2.16</v>
      </c>
      <c r="C34" s="35" t="s">
        <v>41</v>
      </c>
      <c r="D34" s="23" t="s">
        <v>36</v>
      </c>
      <c r="E34" s="24"/>
      <c r="F34" s="25"/>
      <c r="G34" s="26">
        <f t="shared" si="2"/>
        <v>8</v>
      </c>
      <c r="H34" s="27">
        <f t="shared" si="3"/>
        <v>0</v>
      </c>
      <c r="I34" s="20"/>
    </row>
    <row r="35" spans="1:9" ht="15.95" customHeight="1">
      <c r="A35" s="4"/>
      <c r="B35" s="36"/>
      <c r="C35" s="37"/>
      <c r="D35" s="38"/>
      <c r="E35" s="38"/>
      <c r="F35" s="39"/>
      <c r="G35" s="40" t="s">
        <v>42</v>
      </c>
      <c r="H35" s="41">
        <f>SUM(H7:H34)</f>
        <v>0</v>
      </c>
      <c r="I35" s="20"/>
    </row>
    <row r="36" spans="1:9" ht="15.95" customHeight="1">
      <c r="A36" s="4"/>
      <c r="B36" s="13">
        <v>3</v>
      </c>
      <c r="C36" s="14" t="s">
        <v>43</v>
      </c>
      <c r="D36" s="16" t="s">
        <v>44</v>
      </c>
      <c r="E36" s="42"/>
      <c r="F36" s="43" t="s">
        <v>45</v>
      </c>
      <c r="G36" s="18" t="s">
        <v>46</v>
      </c>
      <c r="H36" s="27">
        <f>ROUND((E36/100*Subtotal_Roadway_Costs),1)</f>
        <v>0</v>
      </c>
      <c r="I36" s="20"/>
    </row>
    <row r="37" spans="1:9" ht="15.95" customHeight="1">
      <c r="A37" s="4"/>
      <c r="B37" s="21">
        <v>3.01</v>
      </c>
      <c r="C37" s="22" t="s">
        <v>47</v>
      </c>
      <c r="D37" s="23" t="s">
        <v>48</v>
      </c>
      <c r="E37" s="24"/>
      <c r="F37" s="25"/>
      <c r="G37" s="26">
        <f t="shared" ref="G37:G42" si="4">VLOOKUP(B37,Unit_Price_List,4,FALSE)</f>
        <v>5</v>
      </c>
      <c r="H37" s="27">
        <f t="shared" ref="H37:H42" si="5">ROUND((+F37*G37),1)</f>
        <v>0</v>
      </c>
      <c r="I37" s="20"/>
    </row>
    <row r="38" spans="1:9" ht="15.95" customHeight="1">
      <c r="A38" s="4"/>
      <c r="B38" s="21">
        <v>3.02</v>
      </c>
      <c r="C38" s="22" t="s">
        <v>49</v>
      </c>
      <c r="D38" s="24" t="s">
        <v>48</v>
      </c>
      <c r="E38" s="24"/>
      <c r="F38" s="25"/>
      <c r="G38" s="26">
        <f t="shared" si="4"/>
        <v>6</v>
      </c>
      <c r="H38" s="27">
        <f t="shared" si="5"/>
        <v>0</v>
      </c>
      <c r="I38" s="20"/>
    </row>
    <row r="39" spans="1:9" ht="15.95" customHeight="1">
      <c r="A39" s="4"/>
      <c r="B39" s="21">
        <v>3.03</v>
      </c>
      <c r="C39" s="22" t="s">
        <v>50</v>
      </c>
      <c r="D39" s="24" t="s">
        <v>48</v>
      </c>
      <c r="E39" s="24"/>
      <c r="F39" s="25"/>
      <c r="G39" s="26">
        <f t="shared" si="4"/>
        <v>5</v>
      </c>
      <c r="H39" s="27">
        <f t="shared" si="5"/>
        <v>0</v>
      </c>
      <c r="I39" s="20"/>
    </row>
    <row r="40" spans="1:9" ht="15.95" customHeight="1">
      <c r="A40" s="4"/>
      <c r="B40" s="21">
        <v>3.04</v>
      </c>
      <c r="C40" s="22" t="s">
        <v>51</v>
      </c>
      <c r="D40" s="24" t="s">
        <v>48</v>
      </c>
      <c r="E40" s="24"/>
      <c r="F40" s="25"/>
      <c r="G40" s="26">
        <f t="shared" si="4"/>
        <v>8</v>
      </c>
      <c r="H40" s="27">
        <f t="shared" si="5"/>
        <v>0</v>
      </c>
      <c r="I40" s="20"/>
    </row>
    <row r="41" spans="1:9" ht="15.95" customHeight="1">
      <c r="A41" s="4"/>
      <c r="B41" s="21">
        <v>3.05</v>
      </c>
      <c r="C41" s="22" t="s">
        <v>52</v>
      </c>
      <c r="D41" s="24" t="s">
        <v>48</v>
      </c>
      <c r="E41" s="24"/>
      <c r="F41" s="25"/>
      <c r="G41" s="26">
        <f t="shared" si="4"/>
        <v>12</v>
      </c>
      <c r="H41" s="27">
        <f t="shared" si="5"/>
        <v>0</v>
      </c>
      <c r="I41" s="20"/>
    </row>
    <row r="42" spans="1:9" ht="15.95" customHeight="1">
      <c r="A42" s="4"/>
      <c r="B42" s="21">
        <v>3.06</v>
      </c>
      <c r="C42" s="22" t="s">
        <v>53</v>
      </c>
      <c r="D42" s="24" t="s">
        <v>19</v>
      </c>
      <c r="E42" s="24"/>
      <c r="F42" s="25"/>
      <c r="G42" s="26">
        <f t="shared" si="4"/>
        <v>350</v>
      </c>
      <c r="H42" s="27">
        <f t="shared" si="5"/>
        <v>0</v>
      </c>
      <c r="I42" s="20"/>
    </row>
    <row r="43" spans="1:9" ht="15.95" customHeight="1">
      <c r="A43" s="4"/>
      <c r="B43" s="13">
        <v>4</v>
      </c>
      <c r="C43" s="14" t="s">
        <v>54</v>
      </c>
      <c r="D43" s="16" t="s">
        <v>44</v>
      </c>
      <c r="E43" s="42"/>
      <c r="F43" s="43" t="s">
        <v>45</v>
      </c>
      <c r="G43" s="18" t="s">
        <v>46</v>
      </c>
      <c r="H43" s="27">
        <f>ROUND((E43/100*Subtotal_Roadway_Costs),1)</f>
        <v>0</v>
      </c>
      <c r="I43" s="20"/>
    </row>
    <row r="44" spans="1:9" ht="15.95" customHeight="1">
      <c r="A44" s="4"/>
      <c r="B44" s="21">
        <v>4.01</v>
      </c>
      <c r="C44" s="22" t="s">
        <v>55</v>
      </c>
      <c r="D44" s="23" t="s">
        <v>44</v>
      </c>
      <c r="E44" s="24"/>
      <c r="F44" s="25">
        <v>1</v>
      </c>
      <c r="G44" s="44"/>
      <c r="H44" s="27">
        <f t="shared" ref="H44:H79" si="6">ROUND((+F44*G44),1)</f>
        <v>0</v>
      </c>
      <c r="I44" s="20"/>
    </row>
    <row r="45" spans="1:9" ht="15.95" customHeight="1">
      <c r="A45" s="4"/>
      <c r="B45" s="21">
        <v>4.0199999999999996</v>
      </c>
      <c r="C45" s="22" t="s">
        <v>21</v>
      </c>
      <c r="D45" s="24" t="s">
        <v>44</v>
      </c>
      <c r="E45" s="24"/>
      <c r="F45" s="25">
        <v>1</v>
      </c>
      <c r="G45" s="44"/>
      <c r="H45" s="27">
        <f t="shared" si="6"/>
        <v>0</v>
      </c>
      <c r="I45" s="20"/>
    </row>
    <row r="46" spans="1:9" ht="15.95" customHeight="1">
      <c r="A46" s="4"/>
      <c r="B46" s="21">
        <v>4.03</v>
      </c>
      <c r="C46" s="22" t="s">
        <v>56</v>
      </c>
      <c r="D46" s="23" t="s">
        <v>14</v>
      </c>
      <c r="E46" s="24"/>
      <c r="F46" s="25"/>
      <c r="G46" s="26">
        <f t="shared" ref="G46:G79" si="7">VLOOKUP(B46,Unit_Price_List,4,FALSE)</f>
        <v>0.01</v>
      </c>
      <c r="H46" s="27">
        <f t="shared" si="6"/>
        <v>0</v>
      </c>
      <c r="I46" s="20"/>
    </row>
    <row r="47" spans="1:9" ht="15.95" customHeight="1">
      <c r="A47" s="4"/>
      <c r="B47" s="21">
        <v>4.04</v>
      </c>
      <c r="C47" s="22" t="s">
        <v>57</v>
      </c>
      <c r="D47" s="23" t="s">
        <v>14</v>
      </c>
      <c r="E47" s="24"/>
      <c r="F47" s="25"/>
      <c r="G47" s="26">
        <f t="shared" si="7"/>
        <v>0.01</v>
      </c>
      <c r="H47" s="27">
        <f t="shared" si="6"/>
        <v>0</v>
      </c>
      <c r="I47" s="20"/>
    </row>
    <row r="48" spans="1:9" ht="15.95" customHeight="1">
      <c r="A48" s="4"/>
      <c r="B48" s="21">
        <v>4.05</v>
      </c>
      <c r="C48" s="22" t="s">
        <v>58</v>
      </c>
      <c r="D48" s="23" t="s">
        <v>14</v>
      </c>
      <c r="E48" s="24"/>
      <c r="F48" s="25"/>
      <c r="G48" s="26">
        <f t="shared" si="7"/>
        <v>0.01</v>
      </c>
      <c r="H48" s="27">
        <f t="shared" si="6"/>
        <v>0</v>
      </c>
      <c r="I48" s="20"/>
    </row>
    <row r="49" spans="1:9" ht="15.95" customHeight="1">
      <c r="A49" s="4"/>
      <c r="B49" s="21">
        <v>4.0599999999999996</v>
      </c>
      <c r="C49" s="22" t="s">
        <v>59</v>
      </c>
      <c r="D49" s="23" t="s">
        <v>14</v>
      </c>
      <c r="E49" s="24"/>
      <c r="F49" s="25"/>
      <c r="G49" s="26">
        <f t="shared" si="7"/>
        <v>0.01</v>
      </c>
      <c r="H49" s="27">
        <f t="shared" si="6"/>
        <v>0</v>
      </c>
      <c r="I49" s="20"/>
    </row>
    <row r="50" spans="1:9" ht="15.95" customHeight="1">
      <c r="A50" s="4"/>
      <c r="B50" s="21">
        <v>4.07</v>
      </c>
      <c r="C50" s="22" t="s">
        <v>60</v>
      </c>
      <c r="D50" s="23" t="s">
        <v>14</v>
      </c>
      <c r="E50" s="24"/>
      <c r="F50" s="25"/>
      <c r="G50" s="26">
        <f t="shared" si="7"/>
        <v>0.01</v>
      </c>
      <c r="H50" s="27">
        <f t="shared" si="6"/>
        <v>0</v>
      </c>
      <c r="I50" s="20"/>
    </row>
    <row r="51" spans="1:9" ht="15.95" customHeight="1">
      <c r="A51" s="4"/>
      <c r="B51" s="21">
        <v>4.08</v>
      </c>
      <c r="C51" s="22" t="s">
        <v>61</v>
      </c>
      <c r="D51" s="23" t="s">
        <v>14</v>
      </c>
      <c r="E51" s="24"/>
      <c r="F51" s="25"/>
      <c r="G51" s="26">
        <f t="shared" si="7"/>
        <v>0.01</v>
      </c>
      <c r="H51" s="27">
        <f t="shared" si="6"/>
        <v>0</v>
      </c>
      <c r="I51" s="20"/>
    </row>
    <row r="52" spans="1:9" ht="15.95" customHeight="1">
      <c r="A52" s="4"/>
      <c r="B52" s="21">
        <v>4.09</v>
      </c>
      <c r="C52" s="22" t="s">
        <v>62</v>
      </c>
      <c r="D52" s="23" t="s">
        <v>14</v>
      </c>
      <c r="E52" s="24"/>
      <c r="F52" s="25"/>
      <c r="G52" s="26">
        <f t="shared" si="7"/>
        <v>0.01</v>
      </c>
      <c r="H52" s="27">
        <f t="shared" si="6"/>
        <v>0</v>
      </c>
      <c r="I52" s="20"/>
    </row>
    <row r="53" spans="1:9" ht="15.95" customHeight="1">
      <c r="A53" s="4"/>
      <c r="B53" s="21">
        <v>4.0999999999999996</v>
      </c>
      <c r="C53" s="22" t="s">
        <v>63</v>
      </c>
      <c r="D53" s="23" t="s">
        <v>14</v>
      </c>
      <c r="E53" s="24"/>
      <c r="F53" s="25"/>
      <c r="G53" s="26">
        <f t="shared" si="7"/>
        <v>0.01</v>
      </c>
      <c r="H53" s="27">
        <f t="shared" si="6"/>
        <v>0</v>
      </c>
      <c r="I53" s="20"/>
    </row>
    <row r="54" spans="1:9" ht="15.95" customHeight="1">
      <c r="A54" s="4"/>
      <c r="B54" s="21">
        <v>4.1100000000000003</v>
      </c>
      <c r="C54" s="22" t="s">
        <v>64</v>
      </c>
      <c r="D54" s="23" t="s">
        <v>14</v>
      </c>
      <c r="E54" s="24"/>
      <c r="F54" s="25"/>
      <c r="G54" s="26">
        <f t="shared" si="7"/>
        <v>0.01</v>
      </c>
      <c r="H54" s="27">
        <f t="shared" si="6"/>
        <v>0</v>
      </c>
      <c r="I54" s="20"/>
    </row>
    <row r="55" spans="1:9" ht="15.95" customHeight="1">
      <c r="A55" s="4"/>
      <c r="B55" s="21">
        <v>4.12</v>
      </c>
      <c r="C55" s="22" t="s">
        <v>65</v>
      </c>
      <c r="D55" s="23" t="s">
        <v>14</v>
      </c>
      <c r="E55" s="24"/>
      <c r="F55" s="25"/>
      <c r="G55" s="26">
        <f t="shared" si="7"/>
        <v>0.01</v>
      </c>
      <c r="H55" s="27">
        <f t="shared" si="6"/>
        <v>0</v>
      </c>
      <c r="I55" s="20"/>
    </row>
    <row r="56" spans="1:9" ht="15.95" customHeight="1">
      <c r="A56" s="4"/>
      <c r="B56" s="21">
        <v>4.13</v>
      </c>
      <c r="C56" s="22" t="s">
        <v>66</v>
      </c>
      <c r="D56" s="23" t="s">
        <v>14</v>
      </c>
      <c r="E56" s="24"/>
      <c r="F56" s="25"/>
      <c r="G56" s="26">
        <f t="shared" si="7"/>
        <v>0.01</v>
      </c>
      <c r="H56" s="27">
        <f t="shared" si="6"/>
        <v>0</v>
      </c>
      <c r="I56" s="20"/>
    </row>
    <row r="57" spans="1:9" ht="15.95" customHeight="1">
      <c r="A57" s="4"/>
      <c r="B57" s="21">
        <v>4.1399999999999997</v>
      </c>
      <c r="C57" s="22" t="s">
        <v>67</v>
      </c>
      <c r="D57" s="23" t="s">
        <v>14</v>
      </c>
      <c r="E57" s="24"/>
      <c r="F57" s="25"/>
      <c r="G57" s="26">
        <f t="shared" si="7"/>
        <v>0.01</v>
      </c>
      <c r="H57" s="27">
        <f t="shared" si="6"/>
        <v>0</v>
      </c>
      <c r="I57" s="20"/>
    </row>
    <row r="58" spans="1:9" ht="15.95" customHeight="1">
      <c r="A58" s="4"/>
      <c r="B58" s="21">
        <v>4.1500000000000004</v>
      </c>
      <c r="C58" s="22" t="s">
        <v>68</v>
      </c>
      <c r="D58" s="23" t="s">
        <v>14</v>
      </c>
      <c r="E58" s="24"/>
      <c r="F58" s="25"/>
      <c r="G58" s="26">
        <f t="shared" si="7"/>
        <v>0.01</v>
      </c>
      <c r="H58" s="27">
        <f t="shared" si="6"/>
        <v>0</v>
      </c>
      <c r="I58" s="20"/>
    </row>
    <row r="59" spans="1:9" ht="15.95" customHeight="1">
      <c r="A59" s="4"/>
      <c r="B59" s="21">
        <v>4.16</v>
      </c>
      <c r="C59" s="22" t="s">
        <v>69</v>
      </c>
      <c r="D59" s="23" t="s">
        <v>14</v>
      </c>
      <c r="E59" s="24"/>
      <c r="F59" s="25"/>
      <c r="G59" s="26">
        <f t="shared" si="7"/>
        <v>0.01</v>
      </c>
      <c r="H59" s="27">
        <f t="shared" si="6"/>
        <v>0</v>
      </c>
      <c r="I59" s="20"/>
    </row>
    <row r="60" spans="1:9" ht="15.95" customHeight="1">
      <c r="A60" s="4"/>
      <c r="B60" s="21">
        <v>4.17</v>
      </c>
      <c r="C60" s="22" t="s">
        <v>70</v>
      </c>
      <c r="D60" s="23" t="s">
        <v>14</v>
      </c>
      <c r="E60" s="24"/>
      <c r="F60" s="25"/>
      <c r="G60" s="26">
        <f t="shared" si="7"/>
        <v>0.01</v>
      </c>
      <c r="H60" s="27">
        <f t="shared" si="6"/>
        <v>0</v>
      </c>
      <c r="I60" s="20"/>
    </row>
    <row r="61" spans="1:9" ht="15.95" customHeight="1">
      <c r="A61" s="28"/>
      <c r="B61" s="21">
        <v>4.18</v>
      </c>
      <c r="C61" s="22" t="s">
        <v>71</v>
      </c>
      <c r="D61" s="23" t="s">
        <v>14</v>
      </c>
      <c r="E61" s="24"/>
      <c r="F61" s="25"/>
      <c r="G61" s="26">
        <f t="shared" si="7"/>
        <v>0.01</v>
      </c>
      <c r="H61" s="27">
        <f t="shared" si="6"/>
        <v>0</v>
      </c>
      <c r="I61" s="20"/>
    </row>
    <row r="62" spans="1:9" ht="15.95" customHeight="1">
      <c r="A62" s="4"/>
      <c r="B62" s="21">
        <v>4.1900000000000004</v>
      </c>
      <c r="C62" s="22" t="s">
        <v>72</v>
      </c>
      <c r="D62" s="23" t="s">
        <v>14</v>
      </c>
      <c r="E62" s="24"/>
      <c r="F62" s="25"/>
      <c r="G62" s="26">
        <f t="shared" si="7"/>
        <v>0.01</v>
      </c>
      <c r="H62" s="27">
        <f t="shared" si="6"/>
        <v>0</v>
      </c>
      <c r="I62" s="20"/>
    </row>
    <row r="63" spans="1:9" ht="15.95" customHeight="1">
      <c r="A63" s="4"/>
      <c r="B63" s="21">
        <v>4.2</v>
      </c>
      <c r="C63" s="22" t="s">
        <v>73</v>
      </c>
      <c r="D63" s="23" t="s">
        <v>23</v>
      </c>
      <c r="E63" s="24"/>
      <c r="F63" s="25"/>
      <c r="G63" s="26">
        <f t="shared" si="7"/>
        <v>0.01</v>
      </c>
      <c r="H63" s="27">
        <f t="shared" si="6"/>
        <v>0</v>
      </c>
      <c r="I63" s="20"/>
    </row>
    <row r="64" spans="1:9" ht="15.95" customHeight="1">
      <c r="A64" s="4"/>
      <c r="B64" s="21">
        <v>4.21</v>
      </c>
      <c r="C64" s="22" t="s">
        <v>74</v>
      </c>
      <c r="D64" s="23" t="s">
        <v>23</v>
      </c>
      <c r="E64" s="24"/>
      <c r="F64" s="25"/>
      <c r="G64" s="26">
        <f t="shared" si="7"/>
        <v>0.01</v>
      </c>
      <c r="H64" s="27">
        <f t="shared" si="6"/>
        <v>0</v>
      </c>
      <c r="I64" s="20"/>
    </row>
    <row r="65" spans="1:9" ht="15.95" customHeight="1">
      <c r="A65" s="4"/>
      <c r="B65" s="21">
        <v>4.22</v>
      </c>
      <c r="C65" s="22" t="s">
        <v>75</v>
      </c>
      <c r="D65" s="23" t="s">
        <v>23</v>
      </c>
      <c r="E65" s="24"/>
      <c r="F65" s="25"/>
      <c r="G65" s="26">
        <f t="shared" si="7"/>
        <v>0.01</v>
      </c>
      <c r="H65" s="27">
        <f t="shared" si="6"/>
        <v>0</v>
      </c>
      <c r="I65" s="20"/>
    </row>
    <row r="66" spans="1:9" ht="15.95" customHeight="1">
      <c r="A66" s="4"/>
      <c r="B66" s="21">
        <v>4.2300000000000004</v>
      </c>
      <c r="C66" s="22" t="s">
        <v>76</v>
      </c>
      <c r="D66" s="23" t="s">
        <v>23</v>
      </c>
      <c r="E66" s="24"/>
      <c r="F66" s="25"/>
      <c r="G66" s="26">
        <f t="shared" si="7"/>
        <v>0.01</v>
      </c>
      <c r="H66" s="27">
        <f t="shared" si="6"/>
        <v>0</v>
      </c>
      <c r="I66" s="20"/>
    </row>
    <row r="67" spans="1:9" ht="15.95" customHeight="1">
      <c r="A67" s="4"/>
      <c r="B67" s="21">
        <v>4.24</v>
      </c>
      <c r="C67" s="22" t="s">
        <v>77</v>
      </c>
      <c r="D67" s="45" t="s">
        <v>14</v>
      </c>
      <c r="E67" s="24"/>
      <c r="F67" s="25"/>
      <c r="G67" s="26">
        <f t="shared" si="7"/>
        <v>0</v>
      </c>
      <c r="H67" s="27">
        <f t="shared" si="6"/>
        <v>0</v>
      </c>
      <c r="I67" s="20"/>
    </row>
    <row r="68" spans="1:9" ht="15.95" customHeight="1">
      <c r="A68" s="4"/>
      <c r="B68" s="21">
        <v>4.25</v>
      </c>
      <c r="C68" s="22" t="s">
        <v>78</v>
      </c>
      <c r="D68" s="45" t="s">
        <v>14</v>
      </c>
      <c r="E68" s="24"/>
      <c r="F68" s="25"/>
      <c r="G68" s="26">
        <f t="shared" si="7"/>
        <v>0</v>
      </c>
      <c r="H68" s="27">
        <f t="shared" si="6"/>
        <v>0</v>
      </c>
      <c r="I68" s="20"/>
    </row>
    <row r="69" spans="1:9" ht="15.95" customHeight="1">
      <c r="A69" s="4"/>
      <c r="B69" s="21">
        <v>4.26</v>
      </c>
      <c r="C69" s="22" t="s">
        <v>79</v>
      </c>
      <c r="D69" s="45" t="s">
        <v>14</v>
      </c>
      <c r="E69" s="24"/>
      <c r="F69" s="25"/>
      <c r="G69" s="26">
        <f t="shared" si="7"/>
        <v>0</v>
      </c>
      <c r="H69" s="27">
        <f t="shared" si="6"/>
        <v>0</v>
      </c>
      <c r="I69" s="20"/>
    </row>
    <row r="70" spans="1:9" ht="15.95" customHeight="1">
      <c r="A70" s="4"/>
      <c r="B70" s="21">
        <v>4.2699999999999996</v>
      </c>
      <c r="C70" s="22" t="s">
        <v>22</v>
      </c>
      <c r="D70" s="45" t="s">
        <v>23</v>
      </c>
      <c r="E70" s="24"/>
      <c r="F70" s="25"/>
      <c r="G70" s="26">
        <f t="shared" si="7"/>
        <v>0</v>
      </c>
      <c r="H70" s="27">
        <f t="shared" si="6"/>
        <v>0</v>
      </c>
      <c r="I70" s="20"/>
    </row>
    <row r="71" spans="1:9" ht="15.95" customHeight="1">
      <c r="A71" s="4"/>
      <c r="B71" s="21">
        <v>4.28</v>
      </c>
      <c r="C71" s="22" t="s">
        <v>80</v>
      </c>
      <c r="D71" s="45" t="s">
        <v>14</v>
      </c>
      <c r="E71" s="24"/>
      <c r="F71" s="25"/>
      <c r="G71" s="26">
        <f t="shared" si="7"/>
        <v>0</v>
      </c>
      <c r="H71" s="27">
        <f t="shared" si="6"/>
        <v>0</v>
      </c>
      <c r="I71" s="20"/>
    </row>
    <row r="72" spans="1:9" ht="15.95" customHeight="1">
      <c r="A72" s="4"/>
      <c r="B72" s="21">
        <v>4.29</v>
      </c>
      <c r="C72" s="22" t="s">
        <v>81</v>
      </c>
      <c r="D72" s="45" t="s">
        <v>14</v>
      </c>
      <c r="E72" s="24"/>
      <c r="F72" s="25"/>
      <c r="G72" s="26">
        <f t="shared" si="7"/>
        <v>0</v>
      </c>
      <c r="H72" s="27">
        <f t="shared" si="6"/>
        <v>0</v>
      </c>
      <c r="I72" s="20"/>
    </row>
    <row r="73" spans="1:9" ht="15.95" customHeight="1">
      <c r="A73" s="4"/>
      <c r="B73" s="21">
        <v>4.3</v>
      </c>
      <c r="C73" s="22" t="s">
        <v>82</v>
      </c>
      <c r="D73" s="45" t="s">
        <v>14</v>
      </c>
      <c r="E73" s="24"/>
      <c r="F73" s="25"/>
      <c r="G73" s="26">
        <f t="shared" si="7"/>
        <v>0</v>
      </c>
      <c r="H73" s="27">
        <f t="shared" si="6"/>
        <v>0</v>
      </c>
      <c r="I73" s="20"/>
    </row>
    <row r="74" spans="1:9" ht="15.95" customHeight="1">
      <c r="A74" s="4"/>
      <c r="B74" s="21">
        <v>4.3099999999999996</v>
      </c>
      <c r="C74" s="22" t="s">
        <v>83</v>
      </c>
      <c r="D74" s="45" t="s">
        <v>14</v>
      </c>
      <c r="E74" s="24"/>
      <c r="F74" s="25"/>
      <c r="G74" s="26">
        <f t="shared" si="7"/>
        <v>0</v>
      </c>
      <c r="H74" s="27">
        <f t="shared" si="6"/>
        <v>0</v>
      </c>
      <c r="I74" s="20"/>
    </row>
    <row r="75" spans="1:9" ht="15.95" customHeight="1">
      <c r="A75" s="4"/>
      <c r="B75" s="21">
        <v>4.32</v>
      </c>
      <c r="C75" s="22" t="s">
        <v>84</v>
      </c>
      <c r="D75" s="45" t="s">
        <v>14</v>
      </c>
      <c r="E75" s="24"/>
      <c r="F75" s="25"/>
      <c r="G75" s="26">
        <f t="shared" si="7"/>
        <v>0</v>
      </c>
      <c r="H75" s="27">
        <f t="shared" si="6"/>
        <v>0</v>
      </c>
      <c r="I75" s="20"/>
    </row>
    <row r="76" spans="1:9" ht="15.95" customHeight="1">
      <c r="A76" s="4"/>
      <c r="B76" s="21">
        <v>4.33</v>
      </c>
      <c r="C76" s="22" t="s">
        <v>85</v>
      </c>
      <c r="D76" s="45" t="s">
        <v>23</v>
      </c>
      <c r="E76" s="24"/>
      <c r="F76" s="25"/>
      <c r="G76" s="26">
        <f t="shared" si="7"/>
        <v>0</v>
      </c>
      <c r="H76" s="27">
        <f t="shared" si="6"/>
        <v>0</v>
      </c>
      <c r="I76" s="20"/>
    </row>
    <row r="77" spans="1:9" ht="15.95" customHeight="1">
      <c r="A77" s="4"/>
      <c r="B77" s="21">
        <v>4.34</v>
      </c>
      <c r="C77" s="22" t="s">
        <v>86</v>
      </c>
      <c r="D77" s="45" t="s">
        <v>14</v>
      </c>
      <c r="E77" s="24"/>
      <c r="F77" s="25"/>
      <c r="G77" s="26">
        <f t="shared" si="7"/>
        <v>0</v>
      </c>
      <c r="H77" s="27">
        <f t="shared" si="6"/>
        <v>0</v>
      </c>
      <c r="I77" s="20"/>
    </row>
    <row r="78" spans="1:9" ht="15.95" customHeight="1">
      <c r="A78" s="4"/>
      <c r="B78" s="21">
        <v>4.3499999999999996</v>
      </c>
      <c r="C78" s="22" t="s">
        <v>87</v>
      </c>
      <c r="D78" s="45" t="s">
        <v>23</v>
      </c>
      <c r="E78" s="24"/>
      <c r="F78" s="25"/>
      <c r="G78" s="26">
        <f t="shared" si="7"/>
        <v>0</v>
      </c>
      <c r="H78" s="27">
        <f t="shared" si="6"/>
        <v>0</v>
      </c>
      <c r="I78" s="20"/>
    </row>
    <row r="79" spans="1:9" ht="15.95" customHeight="1">
      <c r="A79" s="4"/>
      <c r="B79" s="21">
        <v>4.3600000000000003</v>
      </c>
      <c r="C79" s="22" t="s">
        <v>88</v>
      </c>
      <c r="D79" s="45" t="s">
        <v>23</v>
      </c>
      <c r="E79" s="24"/>
      <c r="F79" s="25"/>
      <c r="G79" s="26">
        <f t="shared" si="7"/>
        <v>0</v>
      </c>
      <c r="H79" s="27">
        <f t="shared" si="6"/>
        <v>0</v>
      </c>
      <c r="I79" s="20"/>
    </row>
    <row r="80" spans="1:9" ht="15.95" customHeight="1">
      <c r="A80" s="4"/>
      <c r="B80" s="21">
        <v>4.37</v>
      </c>
      <c r="C80" s="46" t="s">
        <v>89</v>
      </c>
      <c r="D80" s="47" t="s">
        <v>44</v>
      </c>
      <c r="E80" s="48">
        <v>10</v>
      </c>
      <c r="F80" s="49" t="s">
        <v>90</v>
      </c>
      <c r="G80" s="50" t="s">
        <v>46</v>
      </c>
      <c r="H80" s="32">
        <f>ROUND(E80/100*SUM(H43:H79),1)</f>
        <v>0</v>
      </c>
      <c r="I80" s="20"/>
    </row>
    <row r="81" spans="1:10" ht="15.95" customHeight="1">
      <c r="A81" s="4"/>
      <c r="B81" s="51">
        <v>5</v>
      </c>
      <c r="C81" s="52" t="s">
        <v>91</v>
      </c>
      <c r="D81" s="53" t="s">
        <v>44</v>
      </c>
      <c r="E81" s="54"/>
      <c r="F81" s="55" t="s">
        <v>45</v>
      </c>
      <c r="G81" s="56" t="s">
        <v>46</v>
      </c>
      <c r="H81" s="27">
        <f>ROUND((E81/100*Subtotal_Roadway_Costs),1)</f>
        <v>0</v>
      </c>
      <c r="I81" s="20"/>
    </row>
    <row r="82" spans="1:10" ht="15.95" customHeight="1">
      <c r="A82" s="4"/>
      <c r="B82" s="13">
        <v>6</v>
      </c>
      <c r="C82" s="14" t="s">
        <v>92</v>
      </c>
      <c r="D82" s="16" t="s">
        <v>44</v>
      </c>
      <c r="E82" s="42"/>
      <c r="F82" s="43" t="s">
        <v>45</v>
      </c>
      <c r="G82" s="18" t="s">
        <v>46</v>
      </c>
      <c r="H82" s="27">
        <f>ROUND((E82/100*Subtotal_Roadway_Costs),1)</f>
        <v>0</v>
      </c>
      <c r="I82" s="20"/>
    </row>
    <row r="83" spans="1:10" ht="15.95" customHeight="1">
      <c r="A83" s="4"/>
      <c r="B83" s="21">
        <v>6.01</v>
      </c>
      <c r="C83" s="22" t="s">
        <v>93</v>
      </c>
      <c r="D83" s="23" t="s">
        <v>44</v>
      </c>
      <c r="E83" s="24"/>
      <c r="F83" s="25">
        <v>1</v>
      </c>
      <c r="G83" s="44"/>
      <c r="H83" s="27">
        <f>ROUND((+F83*G83),1)</f>
        <v>0</v>
      </c>
      <c r="I83" s="20"/>
    </row>
    <row r="84" spans="1:10" ht="15.95" customHeight="1">
      <c r="A84" s="4"/>
      <c r="B84" s="21">
        <v>6.02</v>
      </c>
      <c r="C84" s="22" t="s">
        <v>94</v>
      </c>
      <c r="D84" s="23" t="s">
        <v>14</v>
      </c>
      <c r="E84" s="24"/>
      <c r="F84" s="25"/>
      <c r="G84" s="26">
        <f>VLOOKUP(B84,Unit_Price_List,4,FALSE)</f>
        <v>14</v>
      </c>
      <c r="H84" s="27">
        <f>ROUND((+F84*G84),1)</f>
        <v>0</v>
      </c>
      <c r="I84" s="20"/>
    </row>
    <row r="85" spans="1:10" ht="15.95" customHeight="1">
      <c r="A85" s="4"/>
      <c r="B85" s="21">
        <v>6.03</v>
      </c>
      <c r="C85" s="22" t="s">
        <v>95</v>
      </c>
      <c r="D85" s="65" t="s">
        <v>14</v>
      </c>
      <c r="E85" s="65"/>
      <c r="F85" s="247"/>
      <c r="G85" s="120">
        <f>VLOOKUP(B85,Unit_Price_List,4,FALSE)</f>
        <v>5</v>
      </c>
      <c r="H85" s="27">
        <f>ROUND((+F85*G85),1)</f>
        <v>0</v>
      </c>
      <c r="I85" s="20"/>
    </row>
    <row r="86" spans="1:10" ht="15.95" customHeight="1">
      <c r="A86" s="4"/>
      <c r="B86" s="61">
        <v>7</v>
      </c>
      <c r="C86" s="14" t="s">
        <v>96</v>
      </c>
      <c r="D86" s="24"/>
      <c r="E86" s="24"/>
      <c r="F86" s="25"/>
      <c r="G86" s="162"/>
      <c r="H86" s="121"/>
      <c r="I86" s="20"/>
    </row>
    <row r="87" spans="1:10" s="184" customFormat="1" ht="15.95" customHeight="1">
      <c r="A87" s="175"/>
      <c r="B87" s="100"/>
      <c r="C87" s="22" t="s">
        <v>244</v>
      </c>
      <c r="D87" s="23" t="s">
        <v>44</v>
      </c>
      <c r="E87" s="24"/>
      <c r="F87" s="104">
        <v>1</v>
      </c>
      <c r="G87" s="251"/>
      <c r="H87" s="27">
        <f>CEILING((+F87*G87),1000)</f>
        <v>0</v>
      </c>
      <c r="I87" s="20"/>
      <c r="J87" s="113"/>
    </row>
    <row r="88" spans="1:10" ht="15.95" customHeight="1">
      <c r="A88" s="4"/>
      <c r="B88" s="248"/>
      <c r="C88" s="22" t="s">
        <v>245</v>
      </c>
      <c r="D88" s="65" t="s">
        <v>44</v>
      </c>
      <c r="E88" s="249"/>
      <c r="F88" s="173">
        <v>1</v>
      </c>
      <c r="G88" s="250"/>
      <c r="H88" s="27">
        <f>ROUND((+F88*G88),1)</f>
        <v>0</v>
      </c>
      <c r="I88" s="20"/>
    </row>
    <row r="89" spans="1:10" ht="15.95" customHeight="1">
      <c r="A89" s="4"/>
      <c r="B89" s="61">
        <v>8</v>
      </c>
      <c r="C89" s="14" t="s">
        <v>97</v>
      </c>
      <c r="D89" s="16" t="s">
        <v>44</v>
      </c>
      <c r="E89" s="42">
        <v>2</v>
      </c>
      <c r="F89" s="43" t="s">
        <v>45</v>
      </c>
      <c r="G89" s="18" t="s">
        <v>46</v>
      </c>
      <c r="H89" s="27">
        <f>ROUND((E89/100*Subtotal_Roadway_Costs),1)</f>
        <v>0</v>
      </c>
      <c r="I89" s="20"/>
    </row>
    <row r="90" spans="1:10" ht="15.95" customHeight="1">
      <c r="A90" s="4"/>
      <c r="B90" s="21">
        <v>8.01</v>
      </c>
      <c r="C90" s="22" t="s">
        <v>98</v>
      </c>
      <c r="D90" s="23" t="s">
        <v>14</v>
      </c>
      <c r="E90" s="24"/>
      <c r="F90" s="25"/>
      <c r="G90" s="26">
        <f>VLOOKUP(B90,Unit_Price_List,4,FALSE)</f>
        <v>2.5</v>
      </c>
      <c r="H90" s="27">
        <f>ROUND((+F90*G90),1)</f>
        <v>0</v>
      </c>
      <c r="I90" s="20"/>
    </row>
    <row r="91" spans="1:10" ht="15.95" customHeight="1">
      <c r="A91" s="4"/>
      <c r="B91" s="21">
        <v>8.02</v>
      </c>
      <c r="C91" s="22" t="s">
        <v>99</v>
      </c>
      <c r="D91" s="24" t="s">
        <v>23</v>
      </c>
      <c r="E91" s="24"/>
      <c r="F91" s="62"/>
      <c r="G91" s="26">
        <f>VLOOKUP(B91,Unit_Price_List,4,FALSE)</f>
        <v>92000</v>
      </c>
      <c r="H91" s="27">
        <f>ROUND((+F91*G91),1)</f>
        <v>0</v>
      </c>
      <c r="I91" s="20"/>
    </row>
    <row r="92" spans="1:10" ht="15.95" customHeight="1">
      <c r="A92" s="4"/>
      <c r="B92" s="63">
        <v>8.0299999999999994</v>
      </c>
      <c r="C92" s="64" t="s">
        <v>100</v>
      </c>
      <c r="D92" s="65" t="s">
        <v>23</v>
      </c>
      <c r="E92" s="65"/>
      <c r="F92" s="66"/>
      <c r="G92" s="26">
        <f>VLOOKUP(B92,Unit_Price_List,4,FALSE)</f>
        <v>40000</v>
      </c>
      <c r="H92" s="27">
        <f>ROUND((+F92*G92),1)</f>
        <v>0</v>
      </c>
      <c r="I92" s="20"/>
    </row>
    <row r="93" spans="1:10" ht="15.95" customHeight="1">
      <c r="A93" s="4"/>
      <c r="B93" s="57">
        <v>9</v>
      </c>
      <c r="C93" s="52" t="s">
        <v>101</v>
      </c>
      <c r="D93" s="53" t="s">
        <v>44</v>
      </c>
      <c r="E93" s="58"/>
      <c r="F93" s="59">
        <v>1</v>
      </c>
      <c r="G93" s="60"/>
      <c r="H93" s="27">
        <f>ROUND((+F93*G93),1)</f>
        <v>0</v>
      </c>
      <c r="I93" s="20"/>
    </row>
    <row r="94" spans="1:10" ht="15.95" customHeight="1">
      <c r="A94" s="4"/>
      <c r="B94" s="57">
        <v>10</v>
      </c>
      <c r="C94" s="52" t="s">
        <v>102</v>
      </c>
      <c r="D94" s="53" t="s">
        <v>23</v>
      </c>
      <c r="E94" s="53"/>
      <c r="F94" s="67"/>
      <c r="G94" s="56">
        <f>VLOOKUP(B94,Unit_Price_List,4,FALSE)</f>
        <v>85000</v>
      </c>
      <c r="H94" s="27">
        <f>ROUND((+F94*G94),1)</f>
        <v>0</v>
      </c>
      <c r="I94" s="20"/>
    </row>
    <row r="95" spans="1:10" ht="15.95" customHeight="1">
      <c r="A95" s="4"/>
      <c r="B95" s="61">
        <v>11</v>
      </c>
      <c r="C95" s="14" t="s">
        <v>103</v>
      </c>
      <c r="D95" s="16" t="s">
        <v>44</v>
      </c>
      <c r="E95" s="42">
        <v>20</v>
      </c>
      <c r="F95" s="43" t="s">
        <v>45</v>
      </c>
      <c r="G95" s="18" t="s">
        <v>46</v>
      </c>
      <c r="H95" s="27">
        <f>ROUND((E95/100*Subtotal_Roadway_Costs),1)</f>
        <v>0</v>
      </c>
      <c r="I95" s="20"/>
    </row>
    <row r="96" spans="1:10" ht="15.95" customHeight="1">
      <c r="A96" s="4"/>
      <c r="B96" s="21">
        <v>11.01</v>
      </c>
      <c r="C96" s="22" t="s">
        <v>104</v>
      </c>
      <c r="D96" s="23" t="s">
        <v>14</v>
      </c>
      <c r="E96" s="24"/>
      <c r="F96" s="25"/>
      <c r="G96" s="26">
        <f t="shared" ref="G96:G109" si="8">VLOOKUP(B96,Unit_Price_List,4,FALSE)</f>
        <v>10</v>
      </c>
      <c r="H96" s="27">
        <f t="shared" ref="H96:H111" si="9">ROUND((+F96*G96),1)</f>
        <v>0</v>
      </c>
      <c r="I96" s="20"/>
    </row>
    <row r="97" spans="1:9" ht="15.95" customHeight="1">
      <c r="A97" s="4"/>
      <c r="B97" s="21">
        <v>11.02</v>
      </c>
      <c r="C97" s="22" t="s">
        <v>105</v>
      </c>
      <c r="D97" s="24" t="s">
        <v>106</v>
      </c>
      <c r="E97" s="24"/>
      <c r="F97" s="25"/>
      <c r="G97" s="26">
        <f t="shared" si="8"/>
        <v>3</v>
      </c>
      <c r="H97" s="27">
        <f t="shared" si="9"/>
        <v>0</v>
      </c>
      <c r="I97" s="20"/>
    </row>
    <row r="98" spans="1:9" ht="15.95" customHeight="1">
      <c r="A98" s="4"/>
      <c r="B98" s="21">
        <v>11.03</v>
      </c>
      <c r="C98" s="22" t="s">
        <v>107</v>
      </c>
      <c r="D98" s="24" t="s">
        <v>14</v>
      </c>
      <c r="E98" s="24"/>
      <c r="F98" s="25"/>
      <c r="G98" s="26">
        <f t="shared" si="8"/>
        <v>90</v>
      </c>
      <c r="H98" s="27">
        <f t="shared" si="9"/>
        <v>0</v>
      </c>
      <c r="I98" s="20"/>
    </row>
    <row r="99" spans="1:9" ht="15.95" customHeight="1">
      <c r="A99" s="4"/>
      <c r="B99" s="21">
        <v>11.04</v>
      </c>
      <c r="C99" s="22" t="s">
        <v>108</v>
      </c>
      <c r="D99" s="24" t="s">
        <v>14</v>
      </c>
      <c r="E99" s="24"/>
      <c r="F99" s="25"/>
      <c r="G99" s="26">
        <f t="shared" si="8"/>
        <v>90</v>
      </c>
      <c r="H99" s="27">
        <f t="shared" si="9"/>
        <v>0</v>
      </c>
      <c r="I99" s="20"/>
    </row>
    <row r="100" spans="1:9" ht="15.95" customHeight="1">
      <c r="A100" s="4"/>
      <c r="B100" s="21">
        <v>11.05</v>
      </c>
      <c r="C100" s="22" t="s">
        <v>109</v>
      </c>
      <c r="D100" s="24" t="s">
        <v>14</v>
      </c>
      <c r="E100" s="24"/>
      <c r="F100" s="25"/>
      <c r="G100" s="26">
        <f t="shared" si="8"/>
        <v>90</v>
      </c>
      <c r="H100" s="27">
        <f t="shared" si="9"/>
        <v>0</v>
      </c>
      <c r="I100" s="20"/>
    </row>
    <row r="101" spans="1:9" ht="15.95" customHeight="1">
      <c r="A101" s="4"/>
      <c r="B101" s="21">
        <v>11.06</v>
      </c>
      <c r="C101" s="22" t="s">
        <v>110</v>
      </c>
      <c r="D101" s="24" t="s">
        <v>11</v>
      </c>
      <c r="E101" s="24"/>
      <c r="F101" s="25"/>
      <c r="G101" s="26">
        <f t="shared" si="8"/>
        <v>45</v>
      </c>
      <c r="H101" s="27">
        <f t="shared" si="9"/>
        <v>0</v>
      </c>
      <c r="I101" s="20"/>
    </row>
    <row r="102" spans="1:9" ht="15.95" customHeight="1">
      <c r="A102" s="4"/>
      <c r="B102" s="21">
        <v>11.07</v>
      </c>
      <c r="C102" s="22" t="s">
        <v>111</v>
      </c>
      <c r="D102" s="24" t="s">
        <v>23</v>
      </c>
      <c r="E102" s="24"/>
      <c r="F102" s="25"/>
      <c r="G102" s="26">
        <f t="shared" si="8"/>
        <v>450</v>
      </c>
      <c r="H102" s="27">
        <f t="shared" si="9"/>
        <v>0</v>
      </c>
      <c r="I102" s="20"/>
    </row>
    <row r="103" spans="1:9" ht="15.95" customHeight="1">
      <c r="A103" s="4"/>
      <c r="B103" s="21">
        <v>11.08</v>
      </c>
      <c r="C103" s="22" t="s">
        <v>112</v>
      </c>
      <c r="D103" s="23" t="s">
        <v>14</v>
      </c>
      <c r="E103" s="24"/>
      <c r="F103" s="25"/>
      <c r="G103" s="26">
        <f t="shared" si="8"/>
        <v>36</v>
      </c>
      <c r="H103" s="27">
        <f t="shared" si="9"/>
        <v>0</v>
      </c>
      <c r="I103" s="20"/>
    </row>
    <row r="104" spans="1:9" ht="15.95" customHeight="1">
      <c r="A104" s="4"/>
      <c r="B104" s="21">
        <v>11.09</v>
      </c>
      <c r="C104" s="22" t="s">
        <v>113</v>
      </c>
      <c r="D104" s="24" t="s">
        <v>14</v>
      </c>
      <c r="E104" s="24"/>
      <c r="F104" s="25"/>
      <c r="G104" s="26">
        <f t="shared" si="8"/>
        <v>12</v>
      </c>
      <c r="H104" s="27">
        <f t="shared" si="9"/>
        <v>0</v>
      </c>
      <c r="I104" s="20"/>
    </row>
    <row r="105" spans="1:9" ht="15.95" customHeight="1">
      <c r="A105" s="33"/>
      <c r="B105" s="21">
        <v>11.1</v>
      </c>
      <c r="C105" s="22" t="s">
        <v>114</v>
      </c>
      <c r="D105" s="24" t="s">
        <v>14</v>
      </c>
      <c r="E105" s="24"/>
      <c r="F105" s="25"/>
      <c r="G105" s="26">
        <f t="shared" si="8"/>
        <v>11</v>
      </c>
      <c r="H105" s="27">
        <f t="shared" si="9"/>
        <v>0</v>
      </c>
      <c r="I105" s="20"/>
    </row>
    <row r="106" spans="1:9" ht="15.95" customHeight="1">
      <c r="A106" s="4"/>
      <c r="B106" s="21">
        <v>11.11</v>
      </c>
      <c r="C106" s="22" t="s">
        <v>115</v>
      </c>
      <c r="D106" s="24" t="s">
        <v>23</v>
      </c>
      <c r="E106" s="24"/>
      <c r="F106" s="25"/>
      <c r="G106" s="26">
        <f t="shared" si="8"/>
        <v>2200</v>
      </c>
      <c r="H106" s="27">
        <f t="shared" si="9"/>
        <v>0</v>
      </c>
      <c r="I106" s="20"/>
    </row>
    <row r="107" spans="1:9" ht="15.95" customHeight="1">
      <c r="A107" s="4"/>
      <c r="B107" s="21">
        <v>11.12</v>
      </c>
      <c r="C107" s="68" t="s">
        <v>116</v>
      </c>
      <c r="D107" s="24" t="s">
        <v>14</v>
      </c>
      <c r="E107" s="24"/>
      <c r="F107" s="25"/>
      <c r="G107" s="26">
        <f t="shared" si="8"/>
        <v>8</v>
      </c>
      <c r="H107" s="27">
        <f t="shared" si="9"/>
        <v>0</v>
      </c>
      <c r="I107" s="20"/>
    </row>
    <row r="108" spans="1:9" ht="15.95" customHeight="1">
      <c r="A108" s="4"/>
      <c r="B108" s="21">
        <v>11.13</v>
      </c>
      <c r="C108" s="68" t="s">
        <v>117</v>
      </c>
      <c r="D108" s="24" t="s">
        <v>14</v>
      </c>
      <c r="E108" s="24"/>
      <c r="F108" s="25"/>
      <c r="G108" s="26">
        <f t="shared" si="8"/>
        <v>0.01</v>
      </c>
      <c r="H108" s="27">
        <f t="shared" si="9"/>
        <v>0</v>
      </c>
      <c r="I108" s="20"/>
    </row>
    <row r="109" spans="1:9" ht="15.95" customHeight="1">
      <c r="A109" s="4"/>
      <c r="B109" s="21">
        <v>11.14</v>
      </c>
      <c r="C109" s="68" t="s">
        <v>118</v>
      </c>
      <c r="D109" s="24" t="s">
        <v>11</v>
      </c>
      <c r="E109" s="24"/>
      <c r="F109" s="25"/>
      <c r="G109" s="26">
        <f t="shared" si="8"/>
        <v>0</v>
      </c>
      <c r="H109" s="27">
        <f t="shared" si="9"/>
        <v>0</v>
      </c>
      <c r="I109" s="20"/>
    </row>
    <row r="110" spans="1:9" ht="15.95" customHeight="1">
      <c r="A110" s="4"/>
      <c r="B110" s="57">
        <v>12</v>
      </c>
      <c r="C110" s="52" t="s">
        <v>119</v>
      </c>
      <c r="D110" s="69" t="s">
        <v>44</v>
      </c>
      <c r="E110" s="58"/>
      <c r="F110" s="59">
        <v>1</v>
      </c>
      <c r="G110" s="60"/>
      <c r="H110" s="27">
        <f t="shared" si="9"/>
        <v>0</v>
      </c>
      <c r="I110" s="20"/>
    </row>
    <row r="111" spans="1:9" ht="15.95" customHeight="1">
      <c r="A111" s="4"/>
      <c r="B111" s="61">
        <v>13</v>
      </c>
      <c r="C111" s="14" t="s">
        <v>120</v>
      </c>
      <c r="D111" s="15" t="s">
        <v>44</v>
      </c>
      <c r="E111" s="58"/>
      <c r="F111" s="59">
        <v>1</v>
      </c>
      <c r="G111" s="60"/>
      <c r="H111" s="27">
        <f t="shared" si="9"/>
        <v>0</v>
      </c>
      <c r="I111" s="20"/>
    </row>
    <row r="112" spans="1:9" ht="15.95" customHeight="1">
      <c r="A112" s="4"/>
      <c r="B112" s="70">
        <v>14</v>
      </c>
      <c r="C112" s="71"/>
      <c r="D112" s="72"/>
      <c r="E112" s="72"/>
      <c r="F112" s="73"/>
      <c r="G112" s="74" t="s">
        <v>121</v>
      </c>
      <c r="H112" s="75">
        <f>ROUND(SUM(H35:H111),1)</f>
        <v>0</v>
      </c>
      <c r="I112" s="20"/>
    </row>
    <row r="113" spans="1:9" ht="15.95" customHeight="1">
      <c r="A113" s="4"/>
      <c r="B113" s="13">
        <v>15</v>
      </c>
      <c r="C113" s="14" t="s">
        <v>122</v>
      </c>
      <c r="D113" s="76"/>
      <c r="E113" s="76"/>
      <c r="F113" s="77"/>
      <c r="G113" s="18"/>
      <c r="H113" s="27"/>
      <c r="I113" s="20"/>
    </row>
    <row r="114" spans="1:9" ht="15.95" customHeight="1">
      <c r="A114" s="4"/>
      <c r="B114" s="21">
        <v>15.01</v>
      </c>
      <c r="C114" s="22" t="s">
        <v>123</v>
      </c>
      <c r="D114" s="24" t="s">
        <v>106</v>
      </c>
      <c r="E114" s="24"/>
      <c r="F114" s="25"/>
      <c r="G114" s="26">
        <f>VLOOKUP(B114,Unit_Price_List,4,FALSE)</f>
        <v>8.5</v>
      </c>
      <c r="H114" s="27">
        <f>ROUND((F114*G114),1)</f>
        <v>0</v>
      </c>
      <c r="I114" s="20"/>
    </row>
    <row r="115" spans="1:9" ht="15.95" customHeight="1">
      <c r="A115" s="4"/>
      <c r="B115" s="21">
        <v>15.02</v>
      </c>
      <c r="C115" s="22" t="s">
        <v>124</v>
      </c>
      <c r="D115" s="24" t="s">
        <v>23</v>
      </c>
      <c r="E115" s="24"/>
      <c r="F115" s="25"/>
      <c r="G115" s="26">
        <f>VLOOKUP(B115,Unit_Price_List,4,FALSE)</f>
        <v>5000</v>
      </c>
      <c r="H115" s="27">
        <f>ROUND((F115*G115),1)</f>
        <v>0</v>
      </c>
      <c r="I115" s="20"/>
    </row>
    <row r="116" spans="1:9" ht="15.95" customHeight="1">
      <c r="A116" s="4"/>
      <c r="B116" s="21">
        <v>15.03</v>
      </c>
      <c r="C116" s="22" t="s">
        <v>125</v>
      </c>
      <c r="D116" s="24"/>
      <c r="E116" s="24"/>
      <c r="F116" s="78"/>
      <c r="G116" s="26"/>
      <c r="H116" s="27"/>
      <c r="I116" s="20"/>
    </row>
    <row r="117" spans="1:9" ht="15.95" customHeight="1">
      <c r="A117" s="4"/>
      <c r="B117" s="21">
        <v>15.04</v>
      </c>
      <c r="C117" s="24" t="s">
        <v>126</v>
      </c>
      <c r="D117" s="24" t="s">
        <v>106</v>
      </c>
      <c r="E117" s="24"/>
      <c r="F117" s="25"/>
      <c r="G117" s="26">
        <f t="shared" ref="G117:G126" si="10">VLOOKUP(B117,Unit_Price_List,4,FALSE)</f>
        <v>95</v>
      </c>
      <c r="H117" s="27">
        <f t="shared" ref="H117:H126" si="11">ROUND((F117*G117),1)</f>
        <v>0</v>
      </c>
      <c r="I117" s="20"/>
    </row>
    <row r="118" spans="1:9" ht="15.95" customHeight="1">
      <c r="A118" s="4"/>
      <c r="B118" s="21">
        <v>15.05</v>
      </c>
      <c r="C118" s="24" t="s">
        <v>127</v>
      </c>
      <c r="D118" s="24" t="s">
        <v>106</v>
      </c>
      <c r="E118" s="24"/>
      <c r="F118" s="25"/>
      <c r="G118" s="26">
        <f t="shared" si="10"/>
        <v>135</v>
      </c>
      <c r="H118" s="27">
        <f t="shared" si="11"/>
        <v>0</v>
      </c>
      <c r="I118" s="20"/>
    </row>
    <row r="119" spans="1:9" ht="15.95" customHeight="1">
      <c r="A119" s="4"/>
      <c r="B119" s="21">
        <v>15.06</v>
      </c>
      <c r="C119" s="24" t="s">
        <v>128</v>
      </c>
      <c r="D119" s="24" t="s">
        <v>106</v>
      </c>
      <c r="E119" s="24"/>
      <c r="F119" s="25"/>
      <c r="G119" s="26">
        <f t="shared" si="10"/>
        <v>200</v>
      </c>
      <c r="H119" s="27">
        <f t="shared" si="11"/>
        <v>0</v>
      </c>
      <c r="I119" s="20"/>
    </row>
    <row r="120" spans="1:9" ht="15.95" customHeight="1">
      <c r="A120" s="4"/>
      <c r="B120" s="34">
        <v>15.07</v>
      </c>
      <c r="C120" s="68" t="s">
        <v>129</v>
      </c>
      <c r="D120" s="24" t="s">
        <v>106</v>
      </c>
      <c r="E120" s="24"/>
      <c r="F120" s="25"/>
      <c r="G120" s="26">
        <f>VLOOKUP(B120,Unit_Price_List,4,FALSE)</f>
        <v>3.9</v>
      </c>
      <c r="H120" s="27">
        <f t="shared" si="11"/>
        <v>0</v>
      </c>
      <c r="I120" s="20"/>
    </row>
    <row r="121" spans="1:9" ht="15.95" customHeight="1">
      <c r="A121" s="4"/>
      <c r="B121" s="21">
        <v>15.08</v>
      </c>
      <c r="C121" s="22" t="s">
        <v>130</v>
      </c>
      <c r="D121" s="24" t="s">
        <v>106</v>
      </c>
      <c r="E121" s="24"/>
      <c r="F121" s="25"/>
      <c r="G121" s="26">
        <f t="shared" si="10"/>
        <v>69</v>
      </c>
      <c r="H121" s="27">
        <f t="shared" si="11"/>
        <v>0</v>
      </c>
      <c r="I121" s="20"/>
    </row>
    <row r="122" spans="1:9" ht="15.95" customHeight="1">
      <c r="A122" s="4"/>
      <c r="B122" s="21">
        <v>15.09</v>
      </c>
      <c r="C122" s="22" t="s">
        <v>131</v>
      </c>
      <c r="D122" s="24" t="s">
        <v>106</v>
      </c>
      <c r="E122" s="24"/>
      <c r="F122" s="25"/>
      <c r="G122" s="26">
        <f t="shared" si="10"/>
        <v>91</v>
      </c>
      <c r="H122" s="27">
        <f t="shared" si="11"/>
        <v>0</v>
      </c>
      <c r="I122" s="20"/>
    </row>
    <row r="123" spans="1:9" ht="15.95" customHeight="1">
      <c r="A123" s="4"/>
      <c r="B123" s="21">
        <v>15.1</v>
      </c>
      <c r="C123" s="22" t="s">
        <v>132</v>
      </c>
      <c r="D123" s="24" t="s">
        <v>106</v>
      </c>
      <c r="E123" s="24"/>
      <c r="F123" s="25"/>
      <c r="G123" s="26">
        <f t="shared" si="10"/>
        <v>17</v>
      </c>
      <c r="H123" s="27">
        <f t="shared" si="11"/>
        <v>0</v>
      </c>
      <c r="I123" s="20"/>
    </row>
    <row r="124" spans="1:9" ht="15.95" customHeight="1">
      <c r="A124" s="4"/>
      <c r="B124" s="21">
        <v>15.11</v>
      </c>
      <c r="C124" s="22" t="s">
        <v>133</v>
      </c>
      <c r="D124" s="24" t="s">
        <v>134</v>
      </c>
      <c r="E124" s="24"/>
      <c r="F124" s="25"/>
      <c r="G124" s="26">
        <f t="shared" si="10"/>
        <v>60</v>
      </c>
      <c r="H124" s="27">
        <f t="shared" si="11"/>
        <v>0</v>
      </c>
      <c r="I124" s="20"/>
    </row>
    <row r="125" spans="1:9" ht="15.95" customHeight="1">
      <c r="A125" s="4"/>
      <c r="B125" s="21">
        <v>15.12</v>
      </c>
      <c r="C125" s="22" t="s">
        <v>135</v>
      </c>
      <c r="D125" s="24" t="s">
        <v>134</v>
      </c>
      <c r="E125" s="24"/>
      <c r="F125" s="25"/>
      <c r="G125" s="26">
        <f t="shared" si="10"/>
        <v>60</v>
      </c>
      <c r="H125" s="27">
        <f t="shared" si="11"/>
        <v>0</v>
      </c>
      <c r="I125" s="20"/>
    </row>
    <row r="126" spans="1:9" ht="15.95" customHeight="1">
      <c r="A126" s="28"/>
      <c r="B126" s="21">
        <v>15.13</v>
      </c>
      <c r="C126" s="22" t="s">
        <v>136</v>
      </c>
      <c r="D126" s="24" t="s">
        <v>134</v>
      </c>
      <c r="E126" s="24"/>
      <c r="F126" s="25"/>
      <c r="G126" s="26">
        <f t="shared" si="10"/>
        <v>60</v>
      </c>
      <c r="H126" s="27">
        <f t="shared" si="11"/>
        <v>0</v>
      </c>
      <c r="I126" s="20"/>
    </row>
    <row r="127" spans="1:9" ht="15.95" customHeight="1">
      <c r="A127" s="28"/>
      <c r="B127" s="21">
        <v>15.14</v>
      </c>
      <c r="C127" s="22" t="s">
        <v>137</v>
      </c>
      <c r="D127" s="24"/>
      <c r="E127" s="24"/>
      <c r="F127" s="78"/>
      <c r="G127" s="26"/>
      <c r="H127" s="27"/>
      <c r="I127" s="20"/>
    </row>
    <row r="128" spans="1:9" ht="15.95" customHeight="1">
      <c r="A128" s="4"/>
      <c r="B128" s="21">
        <v>15.15</v>
      </c>
      <c r="C128" s="24" t="s">
        <v>138</v>
      </c>
      <c r="D128" s="24" t="s">
        <v>139</v>
      </c>
      <c r="E128" s="24"/>
      <c r="F128" s="25"/>
      <c r="G128" s="26">
        <f t="shared" ref="G128:G140" si="12">VLOOKUP(B128,Unit_Price_List,4,FALSE)</f>
        <v>575</v>
      </c>
      <c r="H128" s="27">
        <f t="shared" ref="H128:H140" si="13">ROUND((F128*G128),1)</f>
        <v>0</v>
      </c>
      <c r="I128" s="20"/>
    </row>
    <row r="129" spans="1:9" ht="15.95" customHeight="1">
      <c r="A129" s="79"/>
      <c r="B129" s="21">
        <v>15.16</v>
      </c>
      <c r="C129" s="24" t="s">
        <v>140</v>
      </c>
      <c r="D129" s="24" t="s">
        <v>139</v>
      </c>
      <c r="E129" s="24"/>
      <c r="F129" s="25"/>
      <c r="G129" s="26">
        <f t="shared" si="12"/>
        <v>1150</v>
      </c>
      <c r="H129" s="27">
        <f t="shared" si="13"/>
        <v>0</v>
      </c>
      <c r="I129" s="20"/>
    </row>
    <row r="130" spans="1:9" ht="15.95" customHeight="1">
      <c r="A130" s="33"/>
      <c r="B130" s="21">
        <v>15.17</v>
      </c>
      <c r="C130" s="24" t="s">
        <v>141</v>
      </c>
      <c r="D130" s="24" t="s">
        <v>139</v>
      </c>
      <c r="E130" s="24"/>
      <c r="F130" s="25"/>
      <c r="G130" s="26">
        <f t="shared" si="12"/>
        <v>2300</v>
      </c>
      <c r="H130" s="27">
        <f t="shared" si="13"/>
        <v>0</v>
      </c>
      <c r="I130" s="20"/>
    </row>
    <row r="131" spans="1:9" ht="15.95" customHeight="1">
      <c r="A131" s="4"/>
      <c r="B131" s="21">
        <v>15.18</v>
      </c>
      <c r="C131" s="22" t="s">
        <v>142</v>
      </c>
      <c r="D131" s="24" t="s">
        <v>106</v>
      </c>
      <c r="E131" s="24"/>
      <c r="F131" s="25"/>
      <c r="G131" s="26">
        <f t="shared" si="12"/>
        <v>31.5</v>
      </c>
      <c r="H131" s="27">
        <f t="shared" si="13"/>
        <v>0</v>
      </c>
      <c r="I131" s="20"/>
    </row>
    <row r="132" spans="1:9" ht="15.95" customHeight="1">
      <c r="A132" s="4"/>
      <c r="B132" s="21">
        <v>15.19</v>
      </c>
      <c r="C132" s="68" t="s">
        <v>143</v>
      </c>
      <c r="D132" s="24" t="s">
        <v>106</v>
      </c>
      <c r="E132" s="24"/>
      <c r="F132" s="25"/>
      <c r="G132" s="26">
        <f t="shared" si="12"/>
        <v>0</v>
      </c>
      <c r="H132" s="27">
        <f t="shared" si="13"/>
        <v>0</v>
      </c>
      <c r="I132" s="20"/>
    </row>
    <row r="133" spans="1:9" ht="15.95" customHeight="1">
      <c r="A133" s="4"/>
      <c r="B133" s="21">
        <v>15.2</v>
      </c>
      <c r="C133" s="68" t="s">
        <v>144</v>
      </c>
      <c r="D133" s="24" t="s">
        <v>106</v>
      </c>
      <c r="E133" s="24"/>
      <c r="F133" s="25"/>
      <c r="G133" s="26">
        <f t="shared" si="12"/>
        <v>0</v>
      </c>
      <c r="H133" s="27">
        <f t="shared" si="13"/>
        <v>0</v>
      </c>
      <c r="I133" s="20"/>
    </row>
    <row r="134" spans="1:9" ht="15.95" customHeight="1">
      <c r="A134" s="4"/>
      <c r="B134" s="21">
        <v>15.21</v>
      </c>
      <c r="C134" s="68" t="s">
        <v>145</v>
      </c>
      <c r="D134" s="24" t="s">
        <v>106</v>
      </c>
      <c r="E134" s="24"/>
      <c r="F134" s="25"/>
      <c r="G134" s="26">
        <f t="shared" si="12"/>
        <v>0</v>
      </c>
      <c r="H134" s="27">
        <f t="shared" si="13"/>
        <v>0</v>
      </c>
      <c r="I134" s="20"/>
    </row>
    <row r="135" spans="1:9" ht="15.95" customHeight="1">
      <c r="A135" s="4"/>
      <c r="B135" s="21">
        <v>15.22</v>
      </c>
      <c r="C135" s="68" t="s">
        <v>146</v>
      </c>
      <c r="D135" s="24" t="s">
        <v>106</v>
      </c>
      <c r="E135" s="24"/>
      <c r="F135" s="25"/>
      <c r="G135" s="26">
        <f t="shared" si="12"/>
        <v>0</v>
      </c>
      <c r="H135" s="27">
        <f t="shared" si="13"/>
        <v>0</v>
      </c>
      <c r="I135" s="20"/>
    </row>
    <row r="136" spans="1:9" ht="15.95" customHeight="1">
      <c r="A136" s="4"/>
      <c r="B136" s="21">
        <v>15.23</v>
      </c>
      <c r="C136" s="68" t="s">
        <v>147</v>
      </c>
      <c r="D136" s="24" t="s">
        <v>106</v>
      </c>
      <c r="E136" s="24"/>
      <c r="F136" s="25"/>
      <c r="G136" s="26">
        <f t="shared" si="12"/>
        <v>0</v>
      </c>
      <c r="H136" s="27">
        <f t="shared" si="13"/>
        <v>0</v>
      </c>
      <c r="I136" s="20"/>
    </row>
    <row r="137" spans="1:9" ht="15.95" customHeight="1">
      <c r="A137" s="4"/>
      <c r="B137" s="21">
        <v>15.24</v>
      </c>
      <c r="C137" s="68" t="s">
        <v>148</v>
      </c>
      <c r="D137" s="24" t="s">
        <v>106</v>
      </c>
      <c r="E137" s="24"/>
      <c r="F137" s="25"/>
      <c r="G137" s="26">
        <f t="shared" si="12"/>
        <v>0</v>
      </c>
      <c r="H137" s="27">
        <f t="shared" si="13"/>
        <v>0</v>
      </c>
      <c r="I137" s="20"/>
    </row>
    <row r="138" spans="1:9" ht="15.95" customHeight="1">
      <c r="A138" s="4"/>
      <c r="B138" s="21">
        <v>15.25</v>
      </c>
      <c r="C138" s="68" t="s">
        <v>149</v>
      </c>
      <c r="D138" s="24" t="s">
        <v>14</v>
      </c>
      <c r="E138" s="24"/>
      <c r="F138" s="25"/>
      <c r="G138" s="26">
        <f t="shared" si="12"/>
        <v>0</v>
      </c>
      <c r="H138" s="27">
        <f t="shared" si="13"/>
        <v>0</v>
      </c>
      <c r="I138" s="20"/>
    </row>
    <row r="139" spans="1:9" ht="15.95" customHeight="1">
      <c r="A139" s="4"/>
      <c r="B139" s="21">
        <v>15.26</v>
      </c>
      <c r="C139" s="68" t="s">
        <v>150</v>
      </c>
      <c r="D139" s="24" t="s">
        <v>14</v>
      </c>
      <c r="E139" s="24"/>
      <c r="F139" s="25"/>
      <c r="G139" s="26">
        <f t="shared" si="12"/>
        <v>0</v>
      </c>
      <c r="H139" s="27">
        <f t="shared" si="13"/>
        <v>0</v>
      </c>
      <c r="I139" s="20"/>
    </row>
    <row r="140" spans="1:9" ht="15.95" customHeight="1">
      <c r="A140" s="4"/>
      <c r="B140" s="21">
        <v>15.27</v>
      </c>
      <c r="C140" s="68" t="s">
        <v>151</v>
      </c>
      <c r="D140" s="24" t="s">
        <v>106</v>
      </c>
      <c r="E140" s="24"/>
      <c r="F140" s="25"/>
      <c r="G140" s="26">
        <f t="shared" si="12"/>
        <v>0</v>
      </c>
      <c r="H140" s="27">
        <f t="shared" si="13"/>
        <v>0</v>
      </c>
      <c r="I140" s="20"/>
    </row>
    <row r="141" spans="1:9" ht="15.95" customHeight="1">
      <c r="A141" s="4"/>
      <c r="B141" s="80">
        <v>15.28</v>
      </c>
      <c r="C141" s="46" t="s">
        <v>152</v>
      </c>
      <c r="D141" s="47" t="s">
        <v>44</v>
      </c>
      <c r="E141" s="48">
        <v>10</v>
      </c>
      <c r="F141" s="49" t="s">
        <v>153</v>
      </c>
      <c r="G141" s="50" t="s">
        <v>46</v>
      </c>
      <c r="H141" s="32">
        <f>ROUND(E141/100*SUM(H114:H140),1)</f>
        <v>0</v>
      </c>
      <c r="I141" s="20"/>
    </row>
    <row r="142" spans="1:9" ht="15.95" customHeight="1">
      <c r="A142" s="4"/>
      <c r="B142" s="81"/>
      <c r="C142" s="82"/>
      <c r="D142" s="83"/>
      <c r="E142" s="84"/>
      <c r="F142" s="84"/>
      <c r="G142" s="74" t="s">
        <v>154</v>
      </c>
      <c r="H142" s="85">
        <f>ROUND(SUM(H114:H141),1)</f>
        <v>0</v>
      </c>
      <c r="I142" s="20"/>
    </row>
    <row r="143" spans="1:9" ht="15.95" customHeight="1">
      <c r="A143" s="4"/>
      <c r="B143" s="57">
        <v>16</v>
      </c>
      <c r="C143" s="86" t="s">
        <v>155</v>
      </c>
      <c r="D143" s="53" t="s">
        <v>44</v>
      </c>
      <c r="E143" s="54">
        <v>2</v>
      </c>
      <c r="F143" s="55" t="s">
        <v>156</v>
      </c>
      <c r="G143" s="56" t="s">
        <v>46</v>
      </c>
      <c r="H143" s="27">
        <f>ROUND(E143/100*(TOTAL_ROADWAY_COSTS__Items_1_13+TOTAL_STRUCTURE_COSTS__Item_15),1)</f>
        <v>0</v>
      </c>
      <c r="I143" s="20"/>
    </row>
    <row r="144" spans="1:9" ht="15.95" customHeight="1">
      <c r="A144" s="4"/>
      <c r="B144" s="87">
        <v>17</v>
      </c>
      <c r="C144" s="88"/>
      <c r="D144" s="89"/>
      <c r="E144" s="90"/>
      <c r="F144" s="90"/>
      <c r="G144" s="91" t="s">
        <v>157</v>
      </c>
      <c r="H144" s="92">
        <f>TOTAL_ROADWAY_COSTS__Items_1_13+TOTAL_STRUCTURE_COSTS__Item_15+Mobilization</f>
        <v>0</v>
      </c>
      <c r="I144" s="20"/>
    </row>
    <row r="145" spans="1:10" ht="15.95" customHeight="1">
      <c r="A145" s="4"/>
      <c r="B145" s="93">
        <v>18</v>
      </c>
      <c r="C145" s="94" t="s">
        <v>158</v>
      </c>
      <c r="D145" s="95" t="s">
        <v>44</v>
      </c>
      <c r="E145" s="96">
        <v>30</v>
      </c>
      <c r="F145" s="97" t="s">
        <v>159</v>
      </c>
      <c r="G145" s="98" t="s">
        <v>46</v>
      </c>
      <c r="H145" s="99">
        <f>ROUND(Construction_Costs_Subtotal*(E145/100),1)</f>
        <v>0</v>
      </c>
      <c r="I145" s="20"/>
    </row>
    <row r="146" spans="1:10" ht="15.95" customHeight="1">
      <c r="A146" s="28"/>
      <c r="B146" s="100">
        <v>19</v>
      </c>
      <c r="C146" s="101" t="s">
        <v>160</v>
      </c>
      <c r="D146" s="15"/>
      <c r="E146" s="16"/>
      <c r="F146" s="43"/>
      <c r="G146" s="102"/>
      <c r="H146" s="27"/>
      <c r="I146" s="20"/>
    </row>
    <row r="147" spans="1:10" ht="15.95" customHeight="1">
      <c r="A147" s="4"/>
      <c r="B147" s="21">
        <v>19.010000000000002</v>
      </c>
      <c r="C147" s="103" t="s">
        <v>161</v>
      </c>
      <c r="D147" s="104" t="s">
        <v>162</v>
      </c>
      <c r="E147" s="105">
        <v>3</v>
      </c>
      <c r="F147" s="106" t="s">
        <v>163</v>
      </c>
      <c r="G147" s="107" t="s">
        <v>46</v>
      </c>
      <c r="H147" s="27">
        <f>ROUND($E147/100*(TOTAL_ROADWAY_COSTS__Items_1_13+Mobilization+Construction_Design_Contingency),1)</f>
        <v>0</v>
      </c>
      <c r="I147" s="20"/>
    </row>
    <row r="148" spans="1:10" ht="15.95" customHeight="1">
      <c r="A148" s="4"/>
      <c r="B148" s="21">
        <v>19.02</v>
      </c>
      <c r="C148" s="103" t="s">
        <v>164</v>
      </c>
      <c r="D148" s="104" t="s">
        <v>162</v>
      </c>
      <c r="E148" s="24">
        <f>IF(D148="CSD - A",15,IF(D148="CSD - B",7,IF(D148="CSD - C",5,"")))</f>
        <v>7</v>
      </c>
      <c r="F148" s="106" t="s">
        <v>165</v>
      </c>
      <c r="G148" s="107" t="s">
        <v>46</v>
      </c>
      <c r="H148" s="27"/>
      <c r="I148" s="20"/>
      <c r="J148" s="3" t="s">
        <v>166</v>
      </c>
    </row>
    <row r="149" spans="1:10" ht="15.95" customHeight="1">
      <c r="A149" s="4"/>
      <c r="B149" s="21">
        <v>19.03</v>
      </c>
      <c r="C149" s="103" t="s">
        <v>167</v>
      </c>
      <c r="D149" s="104" t="s">
        <v>162</v>
      </c>
      <c r="E149" s="24">
        <f>IF(D149="CSD - A",10,IF(D149="CSD - B",5,IF(D149="CSD - C",1,"")))</f>
        <v>5</v>
      </c>
      <c r="F149" s="106" t="s">
        <v>168</v>
      </c>
      <c r="G149" s="107" t="s">
        <v>46</v>
      </c>
      <c r="H149" s="27">
        <f>ROUND($E149/100*($H$128+$H$129+$H$130),1)</f>
        <v>0</v>
      </c>
      <c r="I149" s="20"/>
    </row>
    <row r="150" spans="1:10" ht="15.95" customHeight="1">
      <c r="A150" s="4"/>
      <c r="B150" s="80">
        <v>19.04</v>
      </c>
      <c r="C150" s="108" t="s">
        <v>142</v>
      </c>
      <c r="D150" s="109" t="s">
        <v>162</v>
      </c>
      <c r="E150" s="65">
        <f>IF(D150="CSD - A",7,IF(D150="CSD - B",4,IF(D150="CSD - C",1,"")))</f>
        <v>4</v>
      </c>
      <c r="F150" s="110" t="s">
        <v>169</v>
      </c>
      <c r="G150" s="111" t="s">
        <v>46</v>
      </c>
      <c r="H150" s="27">
        <f>ROUND($E150/100*($H$131),1)</f>
        <v>0</v>
      </c>
      <c r="I150" s="20"/>
    </row>
    <row r="151" spans="1:10" ht="15.95" customHeight="1">
      <c r="A151" s="4"/>
      <c r="B151" s="21">
        <v>19.05</v>
      </c>
      <c r="C151" s="240"/>
      <c r="D151" s="137"/>
      <c r="E151" s="138"/>
      <c r="F151" s="241"/>
      <c r="G151" s="242" t="s">
        <v>170</v>
      </c>
      <c r="H151" s="243">
        <f>ROUND(SUM(H147:H150),1)</f>
        <v>0</v>
      </c>
      <c r="I151" s="20"/>
    </row>
    <row r="152" spans="1:10" ht="15.95" customHeight="1">
      <c r="A152" s="175"/>
      <c r="B152" s="51">
        <v>20</v>
      </c>
      <c r="C152" s="238" t="s">
        <v>202</v>
      </c>
      <c r="D152" s="239" t="s">
        <v>44</v>
      </c>
      <c r="E152" s="182">
        <v>5</v>
      </c>
      <c r="F152" s="119" t="s">
        <v>172</v>
      </c>
      <c r="G152" s="120" t="s">
        <v>46</v>
      </c>
      <c r="H152" s="121">
        <f>ROUND(E152/100*(Construction_Costs_Subtotal+Construction_Design_Contingency+Total_Community_Sensitive_Design_Costs),1)</f>
        <v>0</v>
      </c>
      <c r="I152" s="20"/>
    </row>
    <row r="153" spans="1:10" ht="15.95" customHeight="1">
      <c r="A153" s="4"/>
      <c r="B153" s="57">
        <v>21</v>
      </c>
      <c r="C153" s="86" t="s">
        <v>171</v>
      </c>
      <c r="D153" s="53" t="s">
        <v>44</v>
      </c>
      <c r="E153" s="54">
        <v>5</v>
      </c>
      <c r="F153" s="55" t="s">
        <v>238</v>
      </c>
      <c r="G153" s="56" t="s">
        <v>46</v>
      </c>
      <c r="H153" s="27">
        <f>ROUND(E153/100*(Construction_Costs_Subtotal+Construction_Design_Contingency+Total_Community_Sensitive_Design_Costs+Traffic_Mitigation),1)</f>
        <v>0</v>
      </c>
      <c r="I153" s="20"/>
      <c r="J153" s="113"/>
    </row>
    <row r="154" spans="1:10" ht="15.95" customHeight="1">
      <c r="A154" s="4"/>
      <c r="B154" s="114">
        <v>22</v>
      </c>
      <c r="C154" s="82"/>
      <c r="D154" s="83"/>
      <c r="E154" s="84"/>
      <c r="F154" s="84"/>
      <c r="G154" s="74" t="s">
        <v>173</v>
      </c>
      <c r="H154" s="85">
        <f>CEILING(Construction_Costs_Subtotal+Total_Community_Sensitive_Design_Costs+Construction_Design_Contingency+Traffic_Mitigation+Incentive_Disincentive,100000)</f>
        <v>0</v>
      </c>
      <c r="I154" s="20"/>
    </row>
    <row r="155" spans="1:10" ht="15.95" customHeight="1">
      <c r="A155" s="175"/>
      <c r="B155" s="51">
        <v>23</v>
      </c>
      <c r="C155" s="185" t="s">
        <v>200</v>
      </c>
      <c r="D155" s="186" t="s">
        <v>201</v>
      </c>
      <c r="E155" s="53"/>
      <c r="F155" s="67"/>
      <c r="G155" s="56">
        <f>VLOOKUP(B155,Unit_Price_List,4,FALSE)</f>
        <v>25000</v>
      </c>
      <c r="H155" s="27">
        <f>ROUND((F155*G155),1)</f>
        <v>0</v>
      </c>
      <c r="I155" s="20"/>
    </row>
    <row r="156" spans="1:10" s="184" customFormat="1" ht="15.95" customHeight="1">
      <c r="A156" s="175"/>
      <c r="B156" s="51">
        <v>24</v>
      </c>
      <c r="C156" s="86" t="s">
        <v>199</v>
      </c>
      <c r="D156" s="69" t="s">
        <v>44</v>
      </c>
      <c r="E156" s="53"/>
      <c r="F156" s="67">
        <v>1</v>
      </c>
      <c r="G156" s="183"/>
      <c r="H156" s="27">
        <f>CEILING((+F156*G156),1000)</f>
        <v>0</v>
      </c>
      <c r="I156" s="20"/>
      <c r="J156" s="113"/>
    </row>
    <row r="157" spans="1:10" s="184" customFormat="1" ht="15.95" customHeight="1">
      <c r="A157" s="175"/>
      <c r="B157" s="87">
        <v>25</v>
      </c>
      <c r="C157" s="88"/>
      <c r="D157" s="89"/>
      <c r="E157" s="122"/>
      <c r="F157" s="122"/>
      <c r="G157" s="123" t="s">
        <v>237</v>
      </c>
      <c r="H157" s="124">
        <f>ESTIMATED_CONTRACT_LET_AMOUNT+State_Patrol+ITS_Furnished</f>
        <v>0</v>
      </c>
      <c r="I157" s="20"/>
      <c r="J157" s="113"/>
    </row>
    <row r="158" spans="1:10" ht="15.95" customHeight="1">
      <c r="A158" s="115"/>
      <c r="B158" s="116">
        <v>26</v>
      </c>
      <c r="C158" s="117" t="s">
        <v>174</v>
      </c>
      <c r="D158" s="118" t="s">
        <v>44</v>
      </c>
      <c r="E158" s="48">
        <v>10</v>
      </c>
      <c r="F158" s="119" t="s">
        <v>239</v>
      </c>
      <c r="G158" s="120" t="s">
        <v>46</v>
      </c>
      <c r="H158" s="121">
        <f>CEILING((E158/100)*(ESTIMATED_CONTRACT_LET_AMOUNT),100000)</f>
        <v>0</v>
      </c>
      <c r="I158" s="20"/>
    </row>
    <row r="159" spans="1:10" ht="15.95" customHeight="1">
      <c r="A159" s="4"/>
      <c r="B159" s="87">
        <v>27</v>
      </c>
      <c r="C159" s="88"/>
      <c r="D159" s="89"/>
      <c r="E159" s="122"/>
      <c r="F159" s="122"/>
      <c r="G159" s="123" t="s">
        <v>240</v>
      </c>
      <c r="H159" s="124">
        <f>H157+Construction_Delivery</f>
        <v>0</v>
      </c>
      <c r="I159" s="20"/>
    </row>
    <row r="160" spans="1:10" ht="27.75" customHeight="1">
      <c r="A160" s="4"/>
      <c r="B160" s="93">
        <v>28</v>
      </c>
      <c r="C160" s="125" t="s">
        <v>175</v>
      </c>
      <c r="D160" s="95" t="s">
        <v>44</v>
      </c>
      <c r="E160" s="126">
        <v>8</v>
      </c>
      <c r="F160" s="127" t="s">
        <v>239</v>
      </c>
      <c r="G160" s="98" t="s">
        <v>46</v>
      </c>
      <c r="H160" s="128">
        <f>CEILING(E160/100*(ESTIMATED_CONTRACT_LET_AMOUNT),100000)</f>
        <v>0</v>
      </c>
      <c r="I160" s="20"/>
    </row>
    <row r="161" spans="1:10" ht="15.95" customHeight="1">
      <c r="A161" s="4"/>
      <c r="B161" s="61">
        <v>29</v>
      </c>
      <c r="C161" s="14" t="s">
        <v>176</v>
      </c>
      <c r="D161" s="15" t="s">
        <v>44</v>
      </c>
      <c r="E161" s="129">
        <v>5</v>
      </c>
      <c r="F161" s="43" t="s">
        <v>45</v>
      </c>
      <c r="G161" s="18" t="s">
        <v>46</v>
      </c>
      <c r="H161" s="27">
        <f>ROUND((E161/100*Subtotal_Roadway_Costs),1)</f>
        <v>0</v>
      </c>
      <c r="I161" s="20"/>
    </row>
    <row r="162" spans="1:10" ht="15.95" customHeight="1">
      <c r="A162" s="4"/>
      <c r="B162" s="21">
        <v>29.01</v>
      </c>
      <c r="C162" s="22" t="s">
        <v>177</v>
      </c>
      <c r="D162" s="23" t="s">
        <v>44</v>
      </c>
      <c r="E162" s="10"/>
      <c r="F162" s="130">
        <v>1</v>
      </c>
      <c r="G162" s="131"/>
      <c r="H162" s="27">
        <f>ROUND((+F162*G162),1)</f>
        <v>0</v>
      </c>
      <c r="I162" s="20"/>
    </row>
    <row r="163" spans="1:10" ht="15.95" customHeight="1">
      <c r="A163" s="4"/>
      <c r="B163" s="21">
        <v>29.02</v>
      </c>
      <c r="C163" s="22" t="s">
        <v>178</v>
      </c>
      <c r="D163" s="132" t="s">
        <v>44</v>
      </c>
      <c r="E163" s="133">
        <v>20</v>
      </c>
      <c r="F163" s="134" t="s">
        <v>246</v>
      </c>
      <c r="G163" s="26" t="s">
        <v>46</v>
      </c>
      <c r="H163" s="19">
        <f>ROUND(E163/100*($H$161+$H$162),1)</f>
        <v>0</v>
      </c>
      <c r="I163" s="20"/>
    </row>
    <row r="164" spans="1:10" ht="15.95" customHeight="1">
      <c r="A164" s="4"/>
      <c r="B164" s="63">
        <v>29.03</v>
      </c>
      <c r="C164" s="64" t="s">
        <v>179</v>
      </c>
      <c r="D164" s="245" t="s">
        <v>44</v>
      </c>
      <c r="E164" s="246"/>
      <c r="F164" s="173">
        <v>1</v>
      </c>
      <c r="G164" s="135"/>
      <c r="H164" s="27">
        <f>ROUND((+F164*G164),1)</f>
        <v>0</v>
      </c>
      <c r="I164" s="20"/>
    </row>
    <row r="165" spans="1:10" ht="15.95" customHeight="1">
      <c r="A165" s="4"/>
      <c r="B165" s="244"/>
      <c r="C165" s="143"/>
      <c r="D165" s="144"/>
      <c r="E165" s="144"/>
      <c r="F165" s="145"/>
      <c r="G165" s="146" t="s">
        <v>180</v>
      </c>
      <c r="H165" s="147">
        <f>CEILING(SUM(H161:H164),100000)</f>
        <v>0</v>
      </c>
      <c r="I165" s="20"/>
    </row>
    <row r="166" spans="1:10" ht="15.95" customHeight="1">
      <c r="A166" s="4"/>
      <c r="B166" s="61">
        <v>30</v>
      </c>
      <c r="C166" s="148" t="s">
        <v>181</v>
      </c>
      <c r="D166" s="23" t="s">
        <v>44</v>
      </c>
      <c r="E166" s="149"/>
      <c r="F166" s="150">
        <v>1</v>
      </c>
      <c r="G166" s="151"/>
      <c r="H166" s="19">
        <f>ROUND((+F166*G166),1)</f>
        <v>0</v>
      </c>
      <c r="I166" s="20"/>
    </row>
    <row r="167" spans="1:10" ht="15.95" customHeight="1">
      <c r="A167" s="4"/>
      <c r="B167" s="21">
        <v>30.01</v>
      </c>
      <c r="C167" s="22" t="s">
        <v>182</v>
      </c>
      <c r="D167" s="23" t="s">
        <v>44</v>
      </c>
      <c r="E167" s="10"/>
      <c r="F167" s="130">
        <v>1</v>
      </c>
      <c r="G167" s="131"/>
      <c r="H167" s="27">
        <f>ROUND((+F167*G167),1)</f>
        <v>0</v>
      </c>
      <c r="I167" s="20"/>
    </row>
    <row r="168" spans="1:10" ht="15.95" customHeight="1">
      <c r="A168" s="4"/>
      <c r="B168" s="21">
        <v>30.02</v>
      </c>
      <c r="C168" s="22" t="s">
        <v>183</v>
      </c>
      <c r="D168" s="132" t="s">
        <v>44</v>
      </c>
      <c r="E168" s="133">
        <v>20</v>
      </c>
      <c r="F168" s="134" t="s">
        <v>241</v>
      </c>
      <c r="G168" s="26" t="s">
        <v>46</v>
      </c>
      <c r="H168" s="19">
        <f>ROUND(E168/100*($H$166+$H$167),1)</f>
        <v>0</v>
      </c>
      <c r="I168" s="20"/>
    </row>
    <row r="169" spans="1:10" ht="15.95" customHeight="1">
      <c r="A169" s="4"/>
      <c r="B169" s="80">
        <v>30.03</v>
      </c>
      <c r="C169" s="64" t="s">
        <v>184</v>
      </c>
      <c r="D169" s="245" t="s">
        <v>44</v>
      </c>
      <c r="E169" s="246"/>
      <c r="F169" s="173">
        <v>1</v>
      </c>
      <c r="G169" s="135"/>
      <c r="H169" s="27">
        <f>ROUND((+F169*G169),1)</f>
        <v>0</v>
      </c>
      <c r="I169" s="20"/>
    </row>
    <row r="170" spans="1:10" ht="15.95" customHeight="1">
      <c r="A170" s="4"/>
      <c r="B170" s="142"/>
      <c r="C170" s="143"/>
      <c r="D170" s="144"/>
      <c r="E170" s="144"/>
      <c r="F170" s="145"/>
      <c r="G170" s="146" t="s">
        <v>185</v>
      </c>
      <c r="H170" s="147">
        <f>CEILING(SUM(H166:H169),10000)</f>
        <v>0</v>
      </c>
      <c r="I170" s="20"/>
    </row>
    <row r="171" spans="1:10" ht="15.95" customHeight="1">
      <c r="A171" s="115"/>
      <c r="B171" s="152">
        <v>31</v>
      </c>
      <c r="C171" s="14" t="s">
        <v>186</v>
      </c>
      <c r="D171" s="15"/>
      <c r="E171" s="153"/>
      <c r="F171" s="43"/>
      <c r="G171" s="154"/>
      <c r="H171" s="27"/>
      <c r="I171" s="20"/>
    </row>
    <row r="172" spans="1:10" ht="15.95" customHeight="1">
      <c r="A172" s="4"/>
      <c r="B172" s="21">
        <v>31.01</v>
      </c>
      <c r="C172" s="22" t="s">
        <v>187</v>
      </c>
      <c r="D172" s="23" t="s">
        <v>44</v>
      </c>
      <c r="E172" s="24"/>
      <c r="F172" s="155">
        <v>1</v>
      </c>
      <c r="G172" s="156"/>
      <c r="H172" s="27">
        <f>ROUND((F172*G172),1)</f>
        <v>0</v>
      </c>
      <c r="I172" s="20"/>
    </row>
    <row r="173" spans="1:10" ht="15.95" customHeight="1">
      <c r="A173" s="4"/>
      <c r="B173" s="21">
        <v>31.02</v>
      </c>
      <c r="C173" s="22" t="s">
        <v>188</v>
      </c>
      <c r="D173" s="23" t="s">
        <v>44</v>
      </c>
      <c r="E173" s="24"/>
      <c r="F173" s="155">
        <v>1</v>
      </c>
      <c r="G173" s="156"/>
      <c r="H173" s="27">
        <f>ROUND((F173*G173),1)</f>
        <v>0</v>
      </c>
      <c r="I173" s="20"/>
    </row>
    <row r="174" spans="1:10" s="112" customFormat="1" ht="15.95" customHeight="1">
      <c r="A174" s="4"/>
      <c r="B174" s="21">
        <v>31.03</v>
      </c>
      <c r="C174" s="157" t="s">
        <v>189</v>
      </c>
      <c r="D174" s="23" t="s">
        <v>44</v>
      </c>
      <c r="E174" s="24"/>
      <c r="F174" s="155">
        <v>1</v>
      </c>
      <c r="G174" s="156"/>
      <c r="H174" s="27">
        <f>ROUND((F174*G174),1)</f>
        <v>0</v>
      </c>
      <c r="I174" s="20"/>
      <c r="J174" s="158"/>
    </row>
    <row r="175" spans="1:10" s="112" customFormat="1" ht="15.95" customHeight="1">
      <c r="A175" s="4"/>
      <c r="B175" s="21">
        <v>31.04</v>
      </c>
      <c r="C175" s="159" t="s">
        <v>190</v>
      </c>
      <c r="D175" s="23" t="s">
        <v>44</v>
      </c>
      <c r="E175" s="24"/>
      <c r="F175" s="155">
        <v>1</v>
      </c>
      <c r="G175" s="131"/>
      <c r="H175" s="27">
        <f>ROUND((F175*G175),1)</f>
        <v>0</v>
      </c>
      <c r="I175" s="20"/>
      <c r="J175" s="158"/>
    </row>
    <row r="176" spans="1:10" s="112" customFormat="1" ht="15.95" customHeight="1">
      <c r="A176" s="4"/>
      <c r="B176" s="80">
        <v>31.05</v>
      </c>
      <c r="C176" s="159" t="s">
        <v>191</v>
      </c>
      <c r="D176" s="132" t="s">
        <v>44</v>
      </c>
      <c r="E176" s="160">
        <v>20</v>
      </c>
      <c r="F176" s="161" t="s">
        <v>247</v>
      </c>
      <c r="G176" s="162" t="s">
        <v>46</v>
      </c>
      <c r="H176" s="19">
        <f>ROUND(E176/100*(SUM(H172:H175)),1)</f>
        <v>0</v>
      </c>
      <c r="I176" s="20"/>
      <c r="J176" s="158"/>
    </row>
    <row r="177" spans="1:10" s="112" customFormat="1" ht="15.95" customHeight="1">
      <c r="A177" s="4"/>
      <c r="B177" s="136">
        <v>31.06</v>
      </c>
      <c r="C177" s="163"/>
      <c r="D177" s="137"/>
      <c r="E177" s="138"/>
      <c r="F177" s="164"/>
      <c r="G177" s="139" t="s">
        <v>192</v>
      </c>
      <c r="H177" s="140">
        <f>CEILING(SUM(H172:H176),100000)</f>
        <v>0</v>
      </c>
      <c r="I177" s="20"/>
      <c r="J177" s="158"/>
    </row>
    <row r="178" spans="1:10" ht="15.95" customHeight="1">
      <c r="A178" s="4"/>
      <c r="B178" s="165">
        <v>31.07</v>
      </c>
      <c r="C178" s="166" t="s">
        <v>193</v>
      </c>
      <c r="D178" s="167" t="s">
        <v>44</v>
      </c>
      <c r="E178" s="168">
        <v>10</v>
      </c>
      <c r="F178" s="169" t="s">
        <v>248</v>
      </c>
      <c r="G178" s="170" t="s">
        <v>46</v>
      </c>
      <c r="H178" s="121">
        <f>ROUND(E178/100*Real_Estate_Subtotal,1)</f>
        <v>0</v>
      </c>
      <c r="I178" s="20"/>
    </row>
    <row r="179" spans="1:10" ht="15.95" customHeight="1">
      <c r="A179" s="4"/>
      <c r="B179" s="34">
        <v>31.08</v>
      </c>
      <c r="C179" s="159" t="s">
        <v>194</v>
      </c>
      <c r="D179" s="23" t="s">
        <v>44</v>
      </c>
      <c r="E179" s="24"/>
      <c r="F179" s="155">
        <v>1</v>
      </c>
      <c r="G179" s="171"/>
      <c r="H179" s="27">
        <f>ROUND((F179*G179),1)</f>
        <v>0</v>
      </c>
      <c r="I179" s="20"/>
    </row>
    <row r="180" spans="1:10" ht="15.95" customHeight="1">
      <c r="A180" s="4"/>
      <c r="B180" s="80">
        <v>31.09</v>
      </c>
      <c r="C180" s="172" t="s">
        <v>195</v>
      </c>
      <c r="D180" s="141" t="s">
        <v>44</v>
      </c>
      <c r="E180" s="65"/>
      <c r="F180" s="173">
        <v>1</v>
      </c>
      <c r="G180" s="174"/>
      <c r="H180" s="27">
        <f>ROUND((F180*G180),1)</f>
        <v>0</v>
      </c>
      <c r="I180" s="20"/>
    </row>
    <row r="181" spans="1:10" ht="15.95" customHeight="1">
      <c r="A181" s="175"/>
      <c r="B181" s="176"/>
      <c r="C181" s="84"/>
      <c r="D181" s="177"/>
      <c r="E181" s="178"/>
      <c r="F181" s="83"/>
      <c r="G181" s="74" t="s">
        <v>196</v>
      </c>
      <c r="H181" s="179">
        <f>ROUND(SUM(H177:H180),1)</f>
        <v>0</v>
      </c>
      <c r="I181" s="20"/>
    </row>
    <row r="182" spans="1:10" ht="15.95" customHeight="1">
      <c r="A182" s="175"/>
      <c r="B182" s="180">
        <v>32</v>
      </c>
      <c r="C182" s="181" t="s">
        <v>197</v>
      </c>
      <c r="D182" s="65" t="s">
        <v>44</v>
      </c>
      <c r="E182" s="182">
        <v>0</v>
      </c>
      <c r="F182" s="55" t="s">
        <v>198</v>
      </c>
      <c r="G182" s="120" t="s">
        <v>46</v>
      </c>
      <c r="H182" s="27">
        <f>ROUND(E182/100*(TOTAL_CONSTRUCTION_COSTS__Items_1_21+TOTAL_UTILITY_COSTS),1)</f>
        <v>0</v>
      </c>
      <c r="I182" s="20"/>
    </row>
    <row r="183" spans="1:10" ht="19.5" customHeight="1" thickBot="1">
      <c r="A183" s="187"/>
      <c r="B183" s="252"/>
      <c r="C183" s="253"/>
      <c r="D183" s="254"/>
      <c r="E183" s="255"/>
      <c r="F183" s="256"/>
      <c r="G183" s="257" t="s">
        <v>249</v>
      </c>
      <c r="H183" s="258">
        <f>TOTAL_CONSTRUCTION_COSTS__Items_1_21+TOTAL_RAILROAD_COSTS+TOTAL_UTILITY_COSTS+TOTAL_REAL_ESTATE_COSTS+Construction_Change_Order_Claim_Contingency</f>
        <v>0</v>
      </c>
      <c r="I183" s="20"/>
    </row>
    <row r="184" spans="1:10" ht="13.5" thickTop="1">
      <c r="B184" s="12"/>
      <c r="D184" s="12"/>
      <c r="E184" s="12"/>
      <c r="F184" s="12"/>
      <c r="G184" s="12"/>
      <c r="H184" s="12"/>
    </row>
    <row r="185" spans="1:10">
      <c r="B185" s="12"/>
      <c r="D185" s="12"/>
      <c r="E185" s="12"/>
      <c r="F185" s="12"/>
      <c r="G185" s="12"/>
      <c r="H185" s="12"/>
    </row>
    <row r="186" spans="1:10">
      <c r="B186" s="12"/>
      <c r="D186" s="12"/>
      <c r="E186" s="12"/>
      <c r="F186" s="12"/>
      <c r="G186" s="12"/>
      <c r="H186" s="12"/>
    </row>
    <row r="187" spans="1:10">
      <c r="B187" s="12"/>
      <c r="D187" s="12"/>
      <c r="E187" s="12"/>
      <c r="F187" s="12"/>
      <c r="G187" s="12"/>
      <c r="H187" s="12"/>
    </row>
    <row r="188" spans="1:10">
      <c r="B188" s="12"/>
      <c r="D188" s="12"/>
      <c r="E188" s="12"/>
      <c r="F188" s="12"/>
      <c r="G188" s="12"/>
      <c r="H188" s="12"/>
    </row>
    <row r="189" spans="1:10">
      <c r="B189" s="12"/>
      <c r="D189" s="12"/>
      <c r="E189" s="12"/>
      <c r="F189" s="12"/>
      <c r="G189" s="12"/>
      <c r="H189" s="12"/>
    </row>
    <row r="190" spans="1:10">
      <c r="B190" s="12"/>
      <c r="D190" s="12"/>
      <c r="E190" s="12"/>
      <c r="F190" s="12"/>
      <c r="G190" s="12"/>
      <c r="H190" s="12"/>
    </row>
    <row r="191" spans="1:10">
      <c r="B191" s="12"/>
      <c r="D191" s="12"/>
      <c r="E191" s="12"/>
      <c r="F191" s="12"/>
      <c r="G191" s="12"/>
      <c r="H191" s="12"/>
    </row>
    <row r="192" spans="1:10">
      <c r="B192" s="12"/>
      <c r="D192" s="12"/>
      <c r="E192" s="12"/>
      <c r="F192" s="12"/>
      <c r="G192" s="12"/>
      <c r="H192" s="12"/>
    </row>
    <row r="193" spans="2:8">
      <c r="B193" s="12"/>
      <c r="D193" s="12"/>
      <c r="E193" s="12"/>
      <c r="F193" s="12"/>
      <c r="G193" s="12"/>
      <c r="H193" s="12"/>
    </row>
    <row r="194" spans="2:8">
      <c r="B194" s="12"/>
      <c r="D194" s="12"/>
      <c r="E194" s="12"/>
      <c r="F194" s="12"/>
      <c r="G194" s="12"/>
      <c r="H194" s="12"/>
    </row>
    <row r="195" spans="2:8">
      <c r="B195" s="12"/>
      <c r="D195" s="12"/>
      <c r="E195" s="12"/>
      <c r="F195" s="12"/>
      <c r="G195" s="12"/>
      <c r="H195" s="12"/>
    </row>
    <row r="196" spans="2:8">
      <c r="B196" s="12"/>
      <c r="D196" s="12"/>
      <c r="E196" s="12"/>
      <c r="F196" s="12"/>
      <c r="G196" s="12"/>
      <c r="H196" s="12"/>
    </row>
    <row r="197" spans="2:8">
      <c r="B197" s="12"/>
      <c r="D197" s="12"/>
      <c r="E197" s="12"/>
      <c r="F197" s="12"/>
      <c r="G197" s="12"/>
      <c r="H197" s="12"/>
    </row>
    <row r="198" spans="2:8">
      <c r="B198" s="12"/>
      <c r="D198" s="12"/>
      <c r="E198" s="12"/>
      <c r="F198" s="12"/>
      <c r="G198" s="12"/>
      <c r="H198" s="12"/>
    </row>
    <row r="199" spans="2:8">
      <c r="B199" s="12"/>
      <c r="D199" s="12"/>
      <c r="E199" s="12"/>
      <c r="F199" s="12"/>
      <c r="G199" s="12"/>
      <c r="H199" s="12"/>
    </row>
    <row r="200" spans="2:8">
      <c r="B200" s="12"/>
      <c r="D200" s="12"/>
      <c r="E200" s="12"/>
      <c r="F200" s="12"/>
      <c r="G200" s="12"/>
      <c r="H200" s="12"/>
    </row>
    <row r="201" spans="2:8">
      <c r="B201" s="12"/>
      <c r="D201" s="12"/>
      <c r="E201" s="12"/>
      <c r="F201" s="12"/>
      <c r="G201" s="12"/>
      <c r="H201" s="12"/>
    </row>
    <row r="202" spans="2:8">
      <c r="B202" s="12"/>
      <c r="D202" s="12"/>
      <c r="E202" s="12"/>
      <c r="F202" s="12"/>
      <c r="G202" s="12"/>
      <c r="H202" s="12"/>
    </row>
    <row r="203" spans="2:8">
      <c r="B203" s="12"/>
      <c r="D203" s="12"/>
      <c r="E203" s="12"/>
      <c r="F203" s="12"/>
      <c r="G203" s="12"/>
      <c r="H203" s="12"/>
    </row>
    <row r="204" spans="2:8">
      <c r="B204" s="12"/>
      <c r="D204" s="12"/>
      <c r="E204" s="12"/>
      <c r="F204" s="12"/>
      <c r="G204" s="12"/>
      <c r="H204" s="12"/>
    </row>
    <row r="205" spans="2:8">
      <c r="B205" s="12"/>
      <c r="D205" s="12"/>
      <c r="E205" s="12"/>
      <c r="F205" s="12"/>
      <c r="G205" s="12"/>
      <c r="H205" s="12"/>
    </row>
    <row r="206" spans="2:8">
      <c r="B206" s="12"/>
      <c r="D206" s="12"/>
      <c r="E206" s="12"/>
      <c r="F206" s="12"/>
      <c r="G206" s="12"/>
      <c r="H206" s="12"/>
    </row>
    <row r="207" spans="2:8">
      <c r="B207" s="12"/>
      <c r="D207" s="12"/>
      <c r="E207" s="12"/>
      <c r="F207" s="12"/>
      <c r="G207" s="12"/>
      <c r="H207" s="12"/>
    </row>
    <row r="208" spans="2:8">
      <c r="B208" s="12"/>
      <c r="D208" s="12"/>
      <c r="E208" s="12"/>
      <c r="F208" s="12"/>
      <c r="G208" s="12"/>
      <c r="H208" s="12"/>
    </row>
    <row r="209" spans="2:8">
      <c r="B209" s="12"/>
      <c r="D209" s="12"/>
      <c r="E209" s="12"/>
      <c r="F209" s="12"/>
      <c r="G209" s="12"/>
      <c r="H209" s="12"/>
    </row>
    <row r="210" spans="2:8">
      <c r="B210" s="12"/>
      <c r="D210" s="12"/>
      <c r="E210" s="12"/>
      <c r="F210" s="12"/>
      <c r="G210" s="12"/>
      <c r="H210" s="12"/>
    </row>
    <row r="211" spans="2:8">
      <c r="B211" s="12"/>
      <c r="D211" s="12"/>
      <c r="E211" s="12"/>
      <c r="F211" s="12"/>
      <c r="G211" s="12"/>
      <c r="H211" s="12"/>
    </row>
    <row r="212" spans="2:8">
      <c r="B212" s="12"/>
      <c r="D212" s="12"/>
      <c r="E212" s="12"/>
      <c r="F212" s="12"/>
      <c r="G212" s="12"/>
      <c r="H212" s="12"/>
    </row>
    <row r="213" spans="2:8">
      <c r="B213" s="12"/>
      <c r="D213" s="12"/>
      <c r="E213" s="12"/>
      <c r="F213" s="12"/>
      <c r="G213" s="12"/>
      <c r="H213" s="12"/>
    </row>
    <row r="214" spans="2:8">
      <c r="B214" s="12"/>
      <c r="D214" s="12"/>
      <c r="E214" s="12"/>
      <c r="F214" s="12"/>
      <c r="G214" s="12"/>
      <c r="H214" s="12"/>
    </row>
    <row r="215" spans="2:8">
      <c r="B215" s="12"/>
      <c r="D215" s="12"/>
      <c r="E215" s="12"/>
      <c r="F215" s="12"/>
      <c r="G215" s="12"/>
      <c r="H215" s="12"/>
    </row>
    <row r="216" spans="2:8">
      <c r="B216" s="12"/>
      <c r="D216" s="12"/>
      <c r="E216" s="12"/>
      <c r="F216" s="12"/>
      <c r="G216" s="12"/>
      <c r="H216" s="12"/>
    </row>
    <row r="217" spans="2:8">
      <c r="B217" s="12"/>
      <c r="D217" s="12"/>
      <c r="E217" s="12"/>
      <c r="F217" s="12"/>
      <c r="G217" s="12"/>
      <c r="H217" s="12"/>
    </row>
    <row r="218" spans="2:8">
      <c r="B218" s="12"/>
      <c r="D218" s="12"/>
      <c r="E218" s="12"/>
      <c r="F218" s="12"/>
      <c r="G218" s="12"/>
      <c r="H218" s="12"/>
    </row>
    <row r="219" spans="2:8">
      <c r="B219" s="12"/>
      <c r="D219" s="12"/>
      <c r="E219" s="12"/>
      <c r="F219" s="12"/>
      <c r="G219" s="12"/>
      <c r="H219" s="12"/>
    </row>
    <row r="220" spans="2:8">
      <c r="B220" s="12"/>
      <c r="D220" s="12"/>
      <c r="E220" s="12"/>
      <c r="F220" s="12"/>
      <c r="G220" s="12"/>
      <c r="H220" s="12"/>
    </row>
    <row r="221" spans="2:8">
      <c r="B221" s="12"/>
      <c r="D221" s="12"/>
      <c r="E221" s="12"/>
      <c r="F221" s="12"/>
      <c r="G221" s="12"/>
      <c r="H221" s="12"/>
    </row>
    <row r="222" spans="2:8">
      <c r="B222" s="12"/>
      <c r="D222" s="12"/>
      <c r="E222" s="12"/>
      <c r="F222" s="12"/>
      <c r="G222" s="12"/>
      <c r="H222" s="12"/>
    </row>
    <row r="223" spans="2:8">
      <c r="B223" s="12"/>
      <c r="D223" s="12"/>
      <c r="E223" s="12"/>
      <c r="F223" s="12"/>
      <c r="G223" s="12"/>
      <c r="H223" s="12"/>
    </row>
    <row r="224" spans="2:8">
      <c r="B224" s="12"/>
      <c r="D224" s="12"/>
      <c r="E224" s="12"/>
      <c r="F224" s="12"/>
      <c r="G224" s="12"/>
      <c r="H224" s="12"/>
    </row>
    <row r="225" spans="2:8">
      <c r="B225" s="12"/>
      <c r="D225" s="12"/>
      <c r="E225" s="12"/>
      <c r="F225" s="12"/>
      <c r="G225" s="12"/>
      <c r="H225" s="12"/>
    </row>
    <row r="226" spans="2:8">
      <c r="B226" s="12"/>
      <c r="D226" s="12"/>
      <c r="E226" s="12"/>
      <c r="F226" s="12"/>
      <c r="G226" s="12"/>
      <c r="H226" s="12"/>
    </row>
    <row r="227" spans="2:8">
      <c r="B227" s="12"/>
      <c r="D227" s="12"/>
      <c r="E227" s="12"/>
      <c r="F227" s="12"/>
      <c r="G227" s="12"/>
      <c r="H227" s="12"/>
    </row>
    <row r="228" spans="2:8">
      <c r="B228" s="12"/>
      <c r="D228" s="12"/>
      <c r="E228" s="12"/>
      <c r="F228" s="12"/>
      <c r="G228" s="12"/>
      <c r="H228" s="12"/>
    </row>
    <row r="229" spans="2:8">
      <c r="B229" s="12"/>
      <c r="D229" s="12"/>
      <c r="E229" s="12"/>
      <c r="F229" s="12"/>
      <c r="G229" s="12"/>
      <c r="H229" s="12"/>
    </row>
    <row r="230" spans="2:8">
      <c r="B230" s="12"/>
      <c r="D230" s="12"/>
      <c r="E230" s="12"/>
      <c r="F230" s="12"/>
      <c r="G230" s="12"/>
      <c r="H230" s="12"/>
    </row>
    <row r="231" spans="2:8">
      <c r="B231" s="12"/>
      <c r="D231" s="12"/>
      <c r="E231" s="12"/>
      <c r="F231" s="12"/>
      <c r="G231" s="12"/>
      <c r="H231" s="12"/>
    </row>
    <row r="232" spans="2:8">
      <c r="B232" s="12"/>
      <c r="D232" s="12"/>
      <c r="E232" s="12"/>
      <c r="F232" s="12"/>
      <c r="G232" s="12"/>
      <c r="H232" s="12"/>
    </row>
    <row r="233" spans="2:8">
      <c r="B233" s="12"/>
      <c r="D233" s="12"/>
      <c r="E233" s="12"/>
      <c r="F233" s="12"/>
      <c r="G233" s="12"/>
      <c r="H233" s="12"/>
    </row>
    <row r="234" spans="2:8">
      <c r="B234" s="12"/>
      <c r="D234" s="12"/>
      <c r="E234" s="12"/>
      <c r="F234" s="12"/>
      <c r="G234" s="12"/>
      <c r="H234" s="12"/>
    </row>
    <row r="235" spans="2:8">
      <c r="B235" s="12"/>
      <c r="D235" s="12"/>
      <c r="E235" s="12"/>
      <c r="F235" s="12"/>
      <c r="G235" s="12"/>
      <c r="H235" s="12"/>
    </row>
    <row r="236" spans="2:8">
      <c r="B236" s="12"/>
      <c r="D236" s="12"/>
      <c r="E236" s="12"/>
      <c r="F236" s="12"/>
      <c r="G236" s="12"/>
      <c r="H236" s="12"/>
    </row>
    <row r="237" spans="2:8">
      <c r="B237" s="12"/>
      <c r="D237" s="12"/>
      <c r="E237" s="12"/>
      <c r="F237" s="12"/>
      <c r="G237" s="12"/>
      <c r="H237" s="12"/>
    </row>
    <row r="238" spans="2:8">
      <c r="B238" s="12"/>
      <c r="D238" s="12"/>
      <c r="E238" s="12"/>
      <c r="F238" s="12"/>
      <c r="G238" s="12"/>
      <c r="H238" s="12"/>
    </row>
    <row r="239" spans="2:8">
      <c r="B239" s="12"/>
      <c r="D239" s="12"/>
      <c r="E239" s="12"/>
      <c r="F239" s="12"/>
      <c r="G239" s="12"/>
      <c r="H239" s="12"/>
    </row>
    <row r="240" spans="2:8">
      <c r="B240" s="12"/>
      <c r="D240" s="12"/>
      <c r="E240" s="12"/>
      <c r="F240" s="12"/>
      <c r="G240" s="12"/>
      <c r="H240" s="12"/>
    </row>
    <row r="241" spans="2:8">
      <c r="B241" s="12"/>
      <c r="D241" s="12"/>
      <c r="E241" s="12"/>
      <c r="F241" s="12"/>
      <c r="G241" s="12"/>
      <c r="H241" s="12"/>
    </row>
    <row r="242" spans="2:8">
      <c r="B242" s="12"/>
      <c r="D242" s="12"/>
      <c r="E242" s="12"/>
      <c r="F242" s="12"/>
      <c r="G242" s="12"/>
      <c r="H242" s="12"/>
    </row>
    <row r="243" spans="2:8">
      <c r="B243" s="12"/>
      <c r="D243" s="12"/>
      <c r="E243" s="12"/>
      <c r="F243" s="12"/>
      <c r="G243" s="12"/>
      <c r="H243" s="12"/>
    </row>
    <row r="244" spans="2:8">
      <c r="B244" s="12"/>
      <c r="D244" s="12"/>
      <c r="E244" s="12"/>
      <c r="F244" s="12"/>
      <c r="G244" s="12"/>
      <c r="H244" s="12"/>
    </row>
    <row r="245" spans="2:8">
      <c r="B245" s="12"/>
      <c r="D245" s="12"/>
      <c r="E245" s="12"/>
      <c r="F245" s="12"/>
      <c r="G245" s="12"/>
      <c r="H245" s="12"/>
    </row>
    <row r="246" spans="2:8">
      <c r="B246" s="12"/>
      <c r="D246" s="12"/>
      <c r="E246" s="12"/>
      <c r="F246" s="12"/>
      <c r="G246" s="12"/>
      <c r="H246" s="12"/>
    </row>
    <row r="247" spans="2:8">
      <c r="B247" s="12"/>
      <c r="D247" s="12"/>
      <c r="E247" s="12"/>
      <c r="F247" s="12"/>
      <c r="G247" s="12"/>
      <c r="H247" s="12"/>
    </row>
    <row r="248" spans="2:8">
      <c r="B248" s="12"/>
      <c r="D248" s="12"/>
      <c r="E248" s="12"/>
      <c r="F248" s="12"/>
      <c r="G248" s="12"/>
      <c r="H248" s="12"/>
    </row>
    <row r="249" spans="2:8">
      <c r="B249" s="12"/>
      <c r="D249" s="12"/>
      <c r="E249" s="12"/>
      <c r="F249" s="12"/>
      <c r="G249" s="12"/>
      <c r="H249" s="12"/>
    </row>
    <row r="250" spans="2:8">
      <c r="B250" s="12"/>
      <c r="D250" s="12"/>
      <c r="E250" s="12"/>
      <c r="F250" s="12"/>
      <c r="G250" s="12"/>
      <c r="H250" s="12"/>
    </row>
    <row r="251" spans="2:8">
      <c r="B251" s="12"/>
      <c r="D251" s="12"/>
      <c r="E251" s="12"/>
      <c r="F251" s="12"/>
      <c r="G251" s="12"/>
      <c r="H251" s="12"/>
    </row>
    <row r="252" spans="2:8">
      <c r="B252" s="12"/>
      <c r="D252" s="12"/>
      <c r="E252" s="12"/>
      <c r="F252" s="12"/>
      <c r="G252" s="12"/>
      <c r="H252" s="12"/>
    </row>
    <row r="253" spans="2:8">
      <c r="B253" s="12"/>
      <c r="D253" s="12"/>
      <c r="E253" s="12"/>
      <c r="F253" s="12"/>
      <c r="G253" s="12"/>
      <c r="H253" s="12"/>
    </row>
    <row r="254" spans="2:8">
      <c r="B254" s="12"/>
      <c r="D254" s="12"/>
      <c r="E254" s="12"/>
      <c r="F254" s="12"/>
      <c r="G254" s="12"/>
      <c r="H254" s="12"/>
    </row>
    <row r="255" spans="2:8">
      <c r="B255" s="12"/>
      <c r="D255" s="12"/>
      <c r="E255" s="12"/>
      <c r="F255" s="12"/>
      <c r="G255" s="12"/>
      <c r="H255" s="12"/>
    </row>
    <row r="256" spans="2:8">
      <c r="B256" s="12"/>
      <c r="D256" s="12"/>
      <c r="E256" s="12"/>
      <c r="F256" s="12"/>
      <c r="G256" s="12"/>
      <c r="H256" s="12"/>
    </row>
    <row r="257" spans="2:8">
      <c r="B257" s="12"/>
      <c r="D257" s="12"/>
      <c r="E257" s="12"/>
      <c r="F257" s="12"/>
      <c r="G257" s="12"/>
      <c r="H257" s="12"/>
    </row>
    <row r="258" spans="2:8">
      <c r="B258" s="12"/>
      <c r="D258" s="12"/>
      <c r="E258" s="12"/>
      <c r="F258" s="12"/>
      <c r="G258" s="12"/>
      <c r="H258" s="12"/>
    </row>
    <row r="259" spans="2:8">
      <c r="B259" s="12"/>
      <c r="D259" s="12"/>
      <c r="E259" s="12"/>
      <c r="F259" s="12"/>
      <c r="G259" s="12"/>
      <c r="H259" s="12"/>
    </row>
    <row r="260" spans="2:8">
      <c r="B260" s="12"/>
      <c r="D260" s="12"/>
      <c r="E260" s="12"/>
      <c r="F260" s="12"/>
      <c r="G260" s="12"/>
      <c r="H260" s="12"/>
    </row>
    <row r="261" spans="2:8">
      <c r="B261" s="12"/>
      <c r="D261" s="12"/>
      <c r="E261" s="12"/>
      <c r="F261" s="12"/>
      <c r="G261" s="12"/>
      <c r="H261" s="12"/>
    </row>
    <row r="262" spans="2:8">
      <c r="B262" s="12"/>
      <c r="D262" s="12"/>
      <c r="E262" s="12"/>
      <c r="F262" s="12"/>
      <c r="G262" s="12"/>
      <c r="H262" s="12"/>
    </row>
    <row r="263" spans="2:8">
      <c r="B263" s="12"/>
      <c r="D263" s="12"/>
      <c r="E263" s="12"/>
      <c r="F263" s="12"/>
      <c r="G263" s="12"/>
      <c r="H263" s="12"/>
    </row>
    <row r="264" spans="2:8">
      <c r="B264" s="12"/>
      <c r="D264" s="12"/>
      <c r="E264" s="12"/>
      <c r="F264" s="12"/>
      <c r="G264" s="12"/>
      <c r="H264" s="12"/>
    </row>
    <row r="265" spans="2:8">
      <c r="B265" s="12"/>
      <c r="D265" s="12"/>
      <c r="E265" s="12"/>
      <c r="F265" s="12"/>
      <c r="G265" s="12"/>
      <c r="H265" s="12"/>
    </row>
    <row r="266" spans="2:8">
      <c r="B266" s="12"/>
      <c r="D266" s="12"/>
      <c r="E266" s="12"/>
      <c r="F266" s="12"/>
      <c r="G266" s="12"/>
      <c r="H266" s="12"/>
    </row>
    <row r="267" spans="2:8">
      <c r="B267" s="12"/>
      <c r="D267" s="12"/>
      <c r="E267" s="12"/>
      <c r="F267" s="12"/>
      <c r="G267" s="12"/>
      <c r="H267" s="12"/>
    </row>
    <row r="268" spans="2:8">
      <c r="B268" s="12"/>
      <c r="D268" s="12"/>
      <c r="E268" s="12"/>
      <c r="F268" s="12"/>
      <c r="G268" s="12"/>
      <c r="H268" s="12"/>
    </row>
    <row r="269" spans="2:8">
      <c r="B269" s="12"/>
      <c r="D269" s="12"/>
      <c r="E269" s="12"/>
      <c r="F269" s="12"/>
      <c r="G269" s="12"/>
      <c r="H269" s="12"/>
    </row>
    <row r="270" spans="2:8">
      <c r="B270" s="12"/>
      <c r="D270" s="12"/>
      <c r="E270" s="12"/>
      <c r="F270" s="12"/>
      <c r="G270" s="12"/>
      <c r="H270" s="12"/>
    </row>
    <row r="271" spans="2:8">
      <c r="B271" s="12"/>
      <c r="D271" s="12"/>
      <c r="E271" s="12"/>
      <c r="F271" s="12"/>
      <c r="G271" s="12"/>
      <c r="H271" s="12"/>
    </row>
    <row r="272" spans="2:8">
      <c r="B272" s="12"/>
      <c r="D272" s="12"/>
      <c r="E272" s="12"/>
      <c r="F272" s="12"/>
      <c r="G272" s="12"/>
      <c r="H272" s="12"/>
    </row>
    <row r="273" spans="2:8">
      <c r="B273" s="12"/>
      <c r="D273" s="12"/>
      <c r="E273" s="12"/>
      <c r="F273" s="12"/>
      <c r="G273" s="12"/>
      <c r="H273" s="12"/>
    </row>
    <row r="274" spans="2:8">
      <c r="B274" s="12"/>
      <c r="D274" s="12"/>
      <c r="E274" s="12"/>
      <c r="F274" s="12"/>
      <c r="G274" s="12"/>
      <c r="H274" s="12"/>
    </row>
    <row r="275" spans="2:8">
      <c r="B275" s="12"/>
      <c r="D275" s="12"/>
      <c r="E275" s="12"/>
      <c r="F275" s="12"/>
      <c r="G275" s="12"/>
      <c r="H275" s="12"/>
    </row>
    <row r="276" spans="2:8">
      <c r="B276" s="12"/>
      <c r="D276" s="12"/>
      <c r="E276" s="12"/>
      <c r="F276" s="12"/>
      <c r="G276" s="12"/>
      <c r="H276" s="12"/>
    </row>
    <row r="277" spans="2:8">
      <c r="B277" s="12"/>
      <c r="D277" s="12"/>
      <c r="E277" s="12"/>
      <c r="F277" s="12"/>
      <c r="G277" s="12"/>
      <c r="H277" s="12"/>
    </row>
    <row r="278" spans="2:8">
      <c r="B278" s="12"/>
      <c r="D278" s="12"/>
      <c r="E278" s="12"/>
      <c r="F278" s="12"/>
      <c r="G278" s="12"/>
      <c r="H278" s="12"/>
    </row>
    <row r="279" spans="2:8">
      <c r="B279" s="12"/>
      <c r="D279" s="12"/>
      <c r="E279" s="12"/>
      <c r="F279" s="12"/>
      <c r="G279" s="12"/>
      <c r="H279" s="12"/>
    </row>
    <row r="280" spans="2:8">
      <c r="B280" s="12"/>
      <c r="D280" s="12"/>
      <c r="E280" s="12"/>
      <c r="F280" s="12"/>
      <c r="G280" s="12"/>
      <c r="H280" s="12"/>
    </row>
    <row r="281" spans="2:8">
      <c r="B281" s="12"/>
      <c r="D281" s="12"/>
      <c r="E281" s="12"/>
      <c r="F281" s="12"/>
      <c r="G281" s="12"/>
      <c r="H281" s="12"/>
    </row>
    <row r="282" spans="2:8">
      <c r="B282" s="12"/>
      <c r="D282" s="12"/>
      <c r="E282" s="12"/>
      <c r="F282" s="12"/>
      <c r="G282" s="12"/>
      <c r="H282" s="12"/>
    </row>
    <row r="283" spans="2:8">
      <c r="B283" s="12"/>
      <c r="D283" s="12"/>
      <c r="E283" s="12"/>
      <c r="F283" s="12"/>
      <c r="G283" s="12"/>
      <c r="H283" s="12"/>
    </row>
    <row r="284" spans="2:8">
      <c r="B284" s="12"/>
      <c r="D284" s="12"/>
      <c r="E284" s="12"/>
      <c r="F284" s="12"/>
      <c r="G284" s="12"/>
      <c r="H284" s="12"/>
    </row>
    <row r="285" spans="2:8">
      <c r="B285" s="12"/>
      <c r="D285" s="12"/>
      <c r="E285" s="12"/>
      <c r="F285" s="12"/>
      <c r="G285" s="12"/>
      <c r="H285" s="12"/>
    </row>
    <row r="286" spans="2:8">
      <c r="B286" s="12"/>
      <c r="D286" s="12"/>
      <c r="E286" s="12"/>
      <c r="F286" s="12"/>
      <c r="G286" s="12"/>
      <c r="H286" s="12"/>
    </row>
    <row r="287" spans="2:8">
      <c r="B287" s="12"/>
      <c r="D287" s="12"/>
      <c r="E287" s="12"/>
      <c r="F287" s="12"/>
      <c r="G287" s="12"/>
      <c r="H287" s="12"/>
    </row>
    <row r="288" spans="2:8">
      <c r="B288" s="12"/>
      <c r="D288" s="12"/>
      <c r="E288" s="12"/>
      <c r="F288" s="12"/>
      <c r="G288" s="12"/>
      <c r="H288" s="12"/>
    </row>
    <row r="289" spans="2:8">
      <c r="B289" s="12"/>
      <c r="D289" s="12"/>
      <c r="E289" s="12"/>
      <c r="F289" s="12"/>
      <c r="G289" s="12"/>
      <c r="H289" s="12"/>
    </row>
    <row r="290" spans="2:8">
      <c r="B290" s="12"/>
      <c r="D290" s="12"/>
      <c r="E290" s="12"/>
      <c r="F290" s="12"/>
      <c r="G290" s="12"/>
      <c r="H290" s="12"/>
    </row>
    <row r="291" spans="2:8">
      <c r="B291" s="12"/>
      <c r="D291" s="12"/>
      <c r="E291" s="12"/>
      <c r="F291" s="12"/>
      <c r="G291" s="12"/>
      <c r="H291" s="12"/>
    </row>
    <row r="292" spans="2:8">
      <c r="B292" s="12"/>
      <c r="D292" s="12"/>
      <c r="E292" s="12"/>
      <c r="F292" s="12"/>
      <c r="G292" s="12"/>
      <c r="H292" s="12"/>
    </row>
    <row r="293" spans="2:8">
      <c r="B293" s="12"/>
      <c r="D293" s="12"/>
      <c r="E293" s="12"/>
      <c r="F293" s="12"/>
      <c r="G293" s="12"/>
      <c r="H293" s="12"/>
    </row>
    <row r="294" spans="2:8">
      <c r="B294" s="12"/>
      <c r="D294" s="12"/>
      <c r="E294" s="12"/>
      <c r="F294" s="12"/>
      <c r="G294" s="12"/>
      <c r="H294" s="12"/>
    </row>
    <row r="295" spans="2:8">
      <c r="B295" s="12"/>
      <c r="D295" s="12"/>
      <c r="E295" s="12"/>
      <c r="F295" s="12"/>
      <c r="G295" s="12"/>
      <c r="H295" s="12"/>
    </row>
    <row r="296" spans="2:8">
      <c r="B296" s="12"/>
      <c r="D296" s="12"/>
      <c r="E296" s="12"/>
      <c r="F296" s="12"/>
      <c r="G296" s="12"/>
      <c r="H296" s="12"/>
    </row>
    <row r="297" spans="2:8">
      <c r="B297" s="12"/>
      <c r="D297" s="12"/>
      <c r="E297" s="12"/>
      <c r="F297" s="12"/>
      <c r="G297" s="12"/>
      <c r="H297" s="12"/>
    </row>
    <row r="298" spans="2:8">
      <c r="B298" s="12"/>
      <c r="D298" s="12"/>
      <c r="E298" s="12"/>
      <c r="F298" s="12"/>
      <c r="G298" s="12"/>
      <c r="H298" s="12"/>
    </row>
    <row r="299" spans="2:8">
      <c r="B299" s="12"/>
      <c r="D299" s="12"/>
      <c r="E299" s="12"/>
      <c r="F299" s="12"/>
      <c r="G299" s="12"/>
      <c r="H299" s="12"/>
    </row>
    <row r="300" spans="2:8">
      <c r="B300" s="12"/>
      <c r="D300" s="12"/>
      <c r="E300" s="12"/>
      <c r="F300" s="12"/>
      <c r="G300" s="12"/>
      <c r="H300" s="12"/>
    </row>
    <row r="301" spans="2:8">
      <c r="B301" s="12"/>
      <c r="D301" s="12"/>
      <c r="E301" s="12"/>
      <c r="F301" s="12"/>
      <c r="G301" s="12"/>
      <c r="H301" s="12"/>
    </row>
    <row r="302" spans="2:8">
      <c r="B302" s="12"/>
      <c r="D302" s="12"/>
      <c r="E302" s="12"/>
      <c r="F302" s="12"/>
      <c r="G302" s="12"/>
      <c r="H302" s="12"/>
    </row>
    <row r="303" spans="2:8">
      <c r="B303" s="12"/>
      <c r="D303" s="12"/>
      <c r="E303" s="12"/>
      <c r="F303" s="12"/>
      <c r="G303" s="12"/>
      <c r="H303" s="12"/>
    </row>
    <row r="304" spans="2:8">
      <c r="B304" s="12"/>
      <c r="D304" s="12"/>
      <c r="E304" s="12"/>
      <c r="F304" s="12"/>
      <c r="G304" s="12"/>
      <c r="H304" s="12"/>
    </row>
    <row r="305" spans="2:8">
      <c r="B305" s="12"/>
      <c r="D305" s="12"/>
      <c r="E305" s="12"/>
      <c r="F305" s="12"/>
      <c r="G305" s="12"/>
      <c r="H305" s="12"/>
    </row>
    <row r="306" spans="2:8">
      <c r="B306" s="12"/>
      <c r="D306" s="12"/>
      <c r="E306" s="12"/>
      <c r="F306" s="12"/>
      <c r="G306" s="12"/>
      <c r="H306" s="12"/>
    </row>
    <row r="307" spans="2:8">
      <c r="B307" s="12"/>
      <c r="D307" s="12"/>
      <c r="E307" s="12"/>
      <c r="F307" s="12"/>
      <c r="G307" s="12"/>
      <c r="H307" s="12"/>
    </row>
    <row r="308" spans="2:8">
      <c r="B308" s="12"/>
      <c r="D308" s="12"/>
      <c r="E308" s="12"/>
      <c r="F308" s="12"/>
      <c r="G308" s="12"/>
      <c r="H308" s="12"/>
    </row>
    <row r="309" spans="2:8">
      <c r="B309" s="12"/>
      <c r="D309" s="12"/>
      <c r="E309" s="12"/>
      <c r="F309" s="12"/>
      <c r="G309" s="12"/>
      <c r="H309" s="12"/>
    </row>
    <row r="310" spans="2:8">
      <c r="B310" s="12"/>
      <c r="D310" s="12"/>
      <c r="E310" s="12"/>
      <c r="F310" s="12"/>
      <c r="G310" s="12"/>
      <c r="H310" s="12"/>
    </row>
    <row r="311" spans="2:8">
      <c r="B311" s="12"/>
      <c r="D311" s="12"/>
      <c r="E311" s="12"/>
      <c r="F311" s="12"/>
      <c r="G311" s="12"/>
      <c r="H311" s="12"/>
    </row>
    <row r="312" spans="2:8">
      <c r="B312" s="12"/>
      <c r="D312" s="12"/>
      <c r="E312" s="12"/>
      <c r="F312" s="12"/>
      <c r="G312" s="12"/>
      <c r="H312" s="12"/>
    </row>
    <row r="313" spans="2:8">
      <c r="B313" s="12"/>
      <c r="D313" s="12"/>
      <c r="E313" s="12"/>
      <c r="F313" s="12"/>
      <c r="G313" s="12"/>
      <c r="H313" s="12"/>
    </row>
    <row r="314" spans="2:8">
      <c r="B314" s="12"/>
      <c r="D314" s="12"/>
      <c r="E314" s="12"/>
      <c r="F314" s="12"/>
      <c r="G314" s="12"/>
      <c r="H314" s="12"/>
    </row>
    <row r="315" spans="2:8">
      <c r="B315" s="12"/>
      <c r="D315" s="12"/>
      <c r="E315" s="12"/>
      <c r="F315" s="12"/>
      <c r="G315" s="12"/>
      <c r="H315" s="12"/>
    </row>
    <row r="316" spans="2:8">
      <c r="B316" s="12"/>
      <c r="D316" s="12"/>
      <c r="E316" s="12"/>
      <c r="F316" s="12"/>
      <c r="G316" s="12"/>
      <c r="H316" s="12"/>
    </row>
    <row r="317" spans="2:8">
      <c r="B317" s="12"/>
      <c r="D317" s="12"/>
      <c r="E317" s="12"/>
      <c r="F317" s="12"/>
      <c r="G317" s="12"/>
      <c r="H317" s="12"/>
    </row>
    <row r="318" spans="2:8">
      <c r="F318" s="12"/>
      <c r="G318" s="12"/>
      <c r="H318" s="12"/>
    </row>
    <row r="319" spans="2:8">
      <c r="F319" s="12"/>
      <c r="G319" s="12"/>
      <c r="H319" s="12"/>
    </row>
    <row r="320" spans="2:8">
      <c r="F320" s="12"/>
      <c r="G320" s="12"/>
      <c r="H320" s="12"/>
    </row>
    <row r="321" spans="6:8">
      <c r="F321" s="12"/>
      <c r="G321" s="12"/>
      <c r="H321" s="12"/>
    </row>
    <row r="322" spans="6:8">
      <c r="F322" s="12"/>
      <c r="G322" s="12"/>
      <c r="H322" s="12"/>
    </row>
    <row r="323" spans="6:8">
      <c r="F323" s="12"/>
      <c r="G323" s="12"/>
      <c r="H323" s="12"/>
    </row>
    <row r="324" spans="6:8">
      <c r="F324" s="12"/>
      <c r="G324" s="12"/>
      <c r="H324" s="12"/>
    </row>
    <row r="325" spans="6:8">
      <c r="F325" s="12"/>
      <c r="G325" s="12"/>
      <c r="H325" s="12"/>
    </row>
    <row r="326" spans="6:8">
      <c r="F326" s="12"/>
      <c r="G326" s="12"/>
      <c r="H326" s="12"/>
    </row>
    <row r="327" spans="6:8">
      <c r="F327" s="12"/>
      <c r="G327" s="12"/>
      <c r="H327" s="12"/>
    </row>
    <row r="328" spans="6:8">
      <c r="F328" s="12"/>
      <c r="G328" s="12"/>
      <c r="H328" s="12"/>
    </row>
    <row r="329" spans="6:8">
      <c r="F329" s="12"/>
      <c r="G329" s="12"/>
      <c r="H329" s="12"/>
    </row>
    <row r="330" spans="6:8">
      <c r="F330" s="12"/>
      <c r="G330" s="12"/>
      <c r="H330" s="12"/>
    </row>
    <row r="331" spans="6:8">
      <c r="F331" s="12"/>
      <c r="G331" s="12"/>
      <c r="H331" s="12"/>
    </row>
    <row r="332" spans="6:8">
      <c r="F332" s="12"/>
      <c r="G332" s="12"/>
      <c r="H332" s="12"/>
    </row>
    <row r="333" spans="6:8">
      <c r="F333" s="12"/>
      <c r="G333" s="12"/>
      <c r="H333" s="12"/>
    </row>
    <row r="334" spans="6:8">
      <c r="F334" s="12"/>
      <c r="G334" s="12"/>
      <c r="H334" s="12"/>
    </row>
    <row r="335" spans="6:8">
      <c r="F335" s="12"/>
      <c r="G335" s="12"/>
      <c r="H335" s="12"/>
    </row>
    <row r="336" spans="6:8">
      <c r="F336" s="12"/>
      <c r="G336" s="12"/>
      <c r="H336" s="12"/>
    </row>
    <row r="337" spans="6:8">
      <c r="F337" s="12"/>
      <c r="G337" s="12"/>
      <c r="H337" s="12"/>
    </row>
    <row r="338" spans="6:8">
      <c r="F338" s="12"/>
      <c r="G338" s="12"/>
      <c r="H338" s="12"/>
    </row>
    <row r="339" spans="6:8">
      <c r="F339" s="12"/>
      <c r="G339" s="12"/>
      <c r="H339" s="12"/>
    </row>
    <row r="340" spans="6:8">
      <c r="F340" s="12"/>
      <c r="G340" s="12"/>
      <c r="H340" s="12"/>
    </row>
    <row r="341" spans="6:8">
      <c r="F341" s="12"/>
      <c r="G341" s="12"/>
      <c r="H341" s="12"/>
    </row>
    <row r="342" spans="6:8">
      <c r="F342" s="12"/>
      <c r="G342" s="12"/>
      <c r="H342" s="12"/>
    </row>
    <row r="343" spans="6:8">
      <c r="F343" s="12"/>
      <c r="G343" s="12"/>
      <c r="H343" s="12"/>
    </row>
    <row r="344" spans="6:8">
      <c r="F344" s="12"/>
      <c r="G344" s="12"/>
      <c r="H344" s="12"/>
    </row>
    <row r="345" spans="6:8">
      <c r="F345" s="12"/>
      <c r="G345" s="12"/>
      <c r="H345" s="12"/>
    </row>
    <row r="346" spans="6:8">
      <c r="F346" s="12"/>
      <c r="G346" s="12"/>
      <c r="H346" s="12"/>
    </row>
    <row r="347" spans="6:8">
      <c r="F347" s="12"/>
      <c r="G347" s="12"/>
      <c r="H347" s="12"/>
    </row>
    <row r="348" spans="6:8">
      <c r="F348" s="12"/>
      <c r="G348" s="12"/>
      <c r="H348" s="12"/>
    </row>
    <row r="349" spans="6:8">
      <c r="F349" s="12"/>
      <c r="G349" s="12"/>
      <c r="H349" s="12"/>
    </row>
    <row r="350" spans="6:8">
      <c r="F350" s="12"/>
      <c r="G350" s="12"/>
      <c r="H350" s="12"/>
    </row>
    <row r="351" spans="6:8">
      <c r="F351" s="12"/>
      <c r="G351" s="12"/>
      <c r="H351" s="12"/>
    </row>
    <row r="352" spans="6:8">
      <c r="F352" s="12"/>
      <c r="G352" s="12"/>
      <c r="H352" s="12"/>
    </row>
    <row r="353" spans="6:8">
      <c r="F353" s="12"/>
      <c r="G353" s="12"/>
      <c r="H353" s="12"/>
    </row>
    <row r="354" spans="6:8">
      <c r="F354" s="12"/>
      <c r="G354" s="12"/>
      <c r="H354" s="12"/>
    </row>
    <row r="355" spans="6:8">
      <c r="F355" s="12"/>
      <c r="G355" s="12"/>
      <c r="H355" s="12"/>
    </row>
    <row r="356" spans="6:8">
      <c r="F356" s="12"/>
      <c r="G356" s="12"/>
      <c r="H356" s="12"/>
    </row>
    <row r="357" spans="6:8">
      <c r="F357" s="12"/>
      <c r="G357" s="12"/>
      <c r="H357" s="12"/>
    </row>
    <row r="358" spans="6:8">
      <c r="F358" s="12"/>
      <c r="G358" s="12"/>
      <c r="H358" s="12"/>
    </row>
    <row r="359" spans="6:8">
      <c r="F359" s="12"/>
      <c r="G359" s="12"/>
      <c r="H359" s="12"/>
    </row>
    <row r="360" spans="6:8">
      <c r="F360" s="12"/>
      <c r="G360" s="12"/>
      <c r="H360" s="12"/>
    </row>
    <row r="361" spans="6:8">
      <c r="F361" s="12"/>
      <c r="G361" s="12"/>
      <c r="H361" s="12"/>
    </row>
    <row r="362" spans="6:8">
      <c r="F362" s="12"/>
      <c r="G362" s="12"/>
      <c r="H362" s="12"/>
    </row>
    <row r="363" spans="6:8">
      <c r="F363" s="12"/>
      <c r="G363" s="12"/>
      <c r="H363" s="12"/>
    </row>
    <row r="364" spans="6:8">
      <c r="F364" s="12"/>
      <c r="G364" s="12"/>
      <c r="H364" s="12"/>
    </row>
    <row r="365" spans="6:8">
      <c r="F365" s="12"/>
      <c r="G365" s="12"/>
      <c r="H365" s="12"/>
    </row>
    <row r="366" spans="6:8">
      <c r="F366" s="12"/>
      <c r="G366" s="12"/>
      <c r="H366" s="12"/>
    </row>
    <row r="367" spans="6:8">
      <c r="F367" s="12"/>
      <c r="G367" s="12"/>
      <c r="H367" s="12"/>
    </row>
    <row r="368" spans="6:8">
      <c r="F368" s="12"/>
      <c r="G368" s="12"/>
      <c r="H368" s="12"/>
    </row>
    <row r="369" spans="6:8">
      <c r="F369" s="12"/>
      <c r="G369" s="12"/>
      <c r="H369" s="12"/>
    </row>
    <row r="370" spans="6:8">
      <c r="F370" s="12"/>
      <c r="G370" s="12"/>
      <c r="H370" s="12"/>
    </row>
    <row r="371" spans="6:8">
      <c r="F371" s="12"/>
      <c r="G371" s="12"/>
      <c r="H371" s="12"/>
    </row>
    <row r="372" spans="6:8">
      <c r="F372" s="12"/>
      <c r="G372" s="12"/>
      <c r="H372" s="12"/>
    </row>
    <row r="373" spans="6:8">
      <c r="F373" s="12"/>
      <c r="G373" s="12"/>
      <c r="H373" s="12"/>
    </row>
    <row r="374" spans="6:8">
      <c r="F374" s="12"/>
      <c r="G374" s="12"/>
      <c r="H374" s="12"/>
    </row>
    <row r="375" spans="6:8">
      <c r="F375" s="12"/>
      <c r="G375" s="12"/>
      <c r="H375" s="12"/>
    </row>
    <row r="376" spans="6:8">
      <c r="F376" s="12"/>
      <c r="G376" s="12"/>
      <c r="H376" s="12"/>
    </row>
    <row r="377" spans="6:8">
      <c r="F377" s="12"/>
      <c r="G377" s="12"/>
      <c r="H377" s="12"/>
    </row>
    <row r="378" spans="6:8">
      <c r="F378" s="12"/>
      <c r="G378" s="12"/>
      <c r="H378" s="12"/>
    </row>
    <row r="379" spans="6:8">
      <c r="F379" s="12"/>
      <c r="G379" s="12"/>
      <c r="H379" s="12"/>
    </row>
    <row r="380" spans="6:8">
      <c r="F380" s="12"/>
      <c r="G380" s="12"/>
      <c r="H380" s="12"/>
    </row>
    <row r="381" spans="6:8">
      <c r="F381" s="12"/>
      <c r="G381" s="12"/>
      <c r="H381" s="12"/>
    </row>
    <row r="382" spans="6:8">
      <c r="F382" s="12"/>
      <c r="G382" s="12"/>
      <c r="H382" s="12"/>
    </row>
    <row r="383" spans="6:8">
      <c r="F383" s="12"/>
      <c r="G383" s="12"/>
      <c r="H383" s="12"/>
    </row>
    <row r="384" spans="6:8">
      <c r="F384" s="12"/>
      <c r="G384" s="12"/>
      <c r="H384" s="12"/>
    </row>
    <row r="385" spans="6:8">
      <c r="F385" s="12"/>
      <c r="G385" s="12"/>
      <c r="H385" s="12"/>
    </row>
    <row r="386" spans="6:8">
      <c r="F386" s="12"/>
      <c r="G386" s="12"/>
      <c r="H386" s="12"/>
    </row>
    <row r="387" spans="6:8">
      <c r="F387" s="12"/>
      <c r="G387" s="12"/>
      <c r="H387" s="12"/>
    </row>
    <row r="388" spans="6:8">
      <c r="F388" s="12"/>
      <c r="G388" s="12"/>
      <c r="H388" s="12"/>
    </row>
    <row r="389" spans="6:8">
      <c r="F389" s="12"/>
      <c r="G389" s="12"/>
      <c r="H389" s="12"/>
    </row>
    <row r="390" spans="6:8">
      <c r="F390" s="12"/>
      <c r="G390" s="12"/>
      <c r="H390" s="12"/>
    </row>
    <row r="391" spans="6:8">
      <c r="F391" s="12"/>
      <c r="G391" s="12"/>
      <c r="H391" s="12"/>
    </row>
    <row r="392" spans="6:8">
      <c r="F392" s="12"/>
      <c r="G392" s="12"/>
      <c r="H392" s="12"/>
    </row>
    <row r="393" spans="6:8">
      <c r="F393" s="12"/>
      <c r="G393" s="12"/>
      <c r="H393" s="12"/>
    </row>
    <row r="394" spans="6:8">
      <c r="F394" s="12"/>
      <c r="G394" s="12"/>
      <c r="H394" s="12"/>
    </row>
    <row r="395" spans="6:8">
      <c r="F395" s="12"/>
      <c r="G395" s="12"/>
      <c r="H395" s="12"/>
    </row>
    <row r="396" spans="6:8">
      <c r="F396" s="12"/>
      <c r="G396" s="12"/>
      <c r="H396" s="12"/>
    </row>
    <row r="397" spans="6:8">
      <c r="F397" s="12"/>
      <c r="G397" s="12"/>
      <c r="H397" s="12"/>
    </row>
    <row r="398" spans="6:8">
      <c r="F398" s="12"/>
      <c r="G398" s="12"/>
      <c r="H398" s="12"/>
    </row>
    <row r="399" spans="6:8">
      <c r="F399" s="12"/>
      <c r="G399" s="12"/>
      <c r="H399" s="12"/>
    </row>
    <row r="400" spans="6:8">
      <c r="F400" s="12"/>
      <c r="G400" s="12"/>
      <c r="H400" s="12"/>
    </row>
    <row r="401" spans="6:8">
      <c r="F401" s="12"/>
      <c r="G401" s="12"/>
      <c r="H401" s="12"/>
    </row>
    <row r="402" spans="6:8">
      <c r="F402" s="12"/>
      <c r="G402" s="12"/>
      <c r="H402" s="12"/>
    </row>
    <row r="403" spans="6:8">
      <c r="F403" s="12"/>
      <c r="G403" s="12"/>
      <c r="H403" s="12"/>
    </row>
    <row r="404" spans="6:8">
      <c r="F404" s="12"/>
      <c r="G404" s="12"/>
      <c r="H404" s="12"/>
    </row>
    <row r="405" spans="6:8">
      <c r="F405" s="12"/>
      <c r="G405" s="12"/>
      <c r="H405" s="12"/>
    </row>
    <row r="406" spans="6:8">
      <c r="F406" s="12"/>
      <c r="G406" s="12"/>
      <c r="H406" s="12"/>
    </row>
    <row r="407" spans="6:8">
      <c r="F407" s="12"/>
      <c r="G407" s="12"/>
      <c r="H407" s="12"/>
    </row>
    <row r="408" spans="6:8">
      <c r="F408" s="12"/>
      <c r="G408" s="12"/>
    </row>
    <row r="409" spans="6:8">
      <c r="F409" s="12"/>
      <c r="G409" s="12"/>
    </row>
    <row r="410" spans="6:8">
      <c r="F410" s="12"/>
      <c r="G410" s="12"/>
    </row>
    <row r="411" spans="6:8">
      <c r="F411" s="12"/>
      <c r="G411" s="12"/>
    </row>
    <row r="412" spans="6:8">
      <c r="F412" s="12"/>
      <c r="G412" s="12"/>
    </row>
    <row r="413" spans="6:8">
      <c r="F413" s="12"/>
      <c r="G413" s="12"/>
    </row>
    <row r="414" spans="6:8">
      <c r="F414" s="12"/>
      <c r="G414" s="12"/>
    </row>
    <row r="415" spans="6:8">
      <c r="F415" s="12"/>
      <c r="G415" s="12"/>
    </row>
    <row r="416" spans="6:8">
      <c r="F416" s="12"/>
      <c r="G416" s="12"/>
    </row>
    <row r="417" spans="6:7">
      <c r="F417" s="12"/>
      <c r="G417" s="12"/>
    </row>
    <row r="418" spans="6:7">
      <c r="F418" s="12"/>
      <c r="G418" s="12"/>
    </row>
    <row r="419" spans="6:7">
      <c r="F419" s="12"/>
      <c r="G419" s="12"/>
    </row>
    <row r="420" spans="6:7">
      <c r="F420" s="12"/>
      <c r="G420" s="12"/>
    </row>
    <row r="421" spans="6:7">
      <c r="F421" s="12"/>
      <c r="G421" s="12"/>
    </row>
    <row r="422" spans="6:7">
      <c r="F422" s="12"/>
      <c r="G422" s="12"/>
    </row>
    <row r="423" spans="6:7">
      <c r="F423" s="12"/>
      <c r="G423" s="12"/>
    </row>
    <row r="424" spans="6:7">
      <c r="F424" s="12"/>
      <c r="G424" s="12"/>
    </row>
    <row r="425" spans="6:7">
      <c r="F425" s="12"/>
      <c r="G425" s="12"/>
    </row>
    <row r="426" spans="6:7">
      <c r="F426" s="12"/>
      <c r="G426" s="12"/>
    </row>
    <row r="427" spans="6:7">
      <c r="F427" s="12"/>
      <c r="G427" s="12"/>
    </row>
    <row r="428" spans="6:7">
      <c r="F428" s="12"/>
      <c r="G428" s="12"/>
    </row>
    <row r="429" spans="6:7">
      <c r="F429" s="12"/>
      <c r="G429" s="12"/>
    </row>
    <row r="430" spans="6:7">
      <c r="F430" s="12"/>
      <c r="G430" s="12"/>
    </row>
    <row r="431" spans="6:7">
      <c r="F431" s="12"/>
      <c r="G431" s="12"/>
    </row>
    <row r="432" spans="6:7">
      <c r="F432" s="12"/>
      <c r="G432" s="12"/>
    </row>
    <row r="433" spans="6:7">
      <c r="F433" s="12"/>
      <c r="G433" s="12"/>
    </row>
    <row r="434" spans="6:7">
      <c r="F434" s="12"/>
      <c r="G434" s="12"/>
    </row>
    <row r="435" spans="6:7">
      <c r="F435" s="12"/>
      <c r="G435" s="12"/>
    </row>
    <row r="436" spans="6:7">
      <c r="F436" s="12"/>
      <c r="G436" s="12"/>
    </row>
    <row r="437" spans="6:7">
      <c r="F437" s="12"/>
      <c r="G437" s="12"/>
    </row>
    <row r="438" spans="6:7">
      <c r="F438" s="12"/>
      <c r="G438" s="12"/>
    </row>
    <row r="439" spans="6:7">
      <c r="F439" s="12"/>
      <c r="G439" s="12"/>
    </row>
    <row r="440" spans="6:7">
      <c r="F440" s="12"/>
      <c r="G440" s="12"/>
    </row>
    <row r="441" spans="6:7">
      <c r="F441" s="12"/>
      <c r="G441" s="12"/>
    </row>
    <row r="442" spans="6:7">
      <c r="F442" s="12"/>
      <c r="G442" s="12"/>
    </row>
    <row r="443" spans="6:7">
      <c r="F443" s="12"/>
      <c r="G443" s="12"/>
    </row>
    <row r="444" spans="6:7">
      <c r="F444" s="12"/>
      <c r="G444" s="12"/>
    </row>
    <row r="445" spans="6:7">
      <c r="F445" s="12"/>
      <c r="G445" s="12"/>
    </row>
    <row r="446" spans="6:7">
      <c r="F446" s="12"/>
      <c r="G446" s="12"/>
    </row>
    <row r="447" spans="6:7">
      <c r="F447" s="12"/>
      <c r="G447" s="12"/>
    </row>
    <row r="448" spans="6:7">
      <c r="F448" s="12"/>
      <c r="G448" s="12"/>
    </row>
    <row r="449" spans="6:7">
      <c r="F449" s="12"/>
      <c r="G449" s="12"/>
    </row>
    <row r="450" spans="6:7">
      <c r="F450" s="12"/>
      <c r="G450" s="12"/>
    </row>
    <row r="451" spans="6:7">
      <c r="F451" s="12"/>
      <c r="G451" s="12"/>
    </row>
    <row r="452" spans="6:7">
      <c r="F452" s="12"/>
      <c r="G452" s="12"/>
    </row>
  </sheetData>
  <mergeCells count="4">
    <mergeCell ref="B1:H1"/>
    <mergeCell ref="B2:H2"/>
    <mergeCell ref="B3:H3"/>
    <mergeCell ref="B4:H4"/>
  </mergeCells>
  <phoneticPr fontId="0" type="noConversion"/>
  <printOptions horizontalCentered="1"/>
  <pageMargins left="0.5" right="0.5" top="0.75" bottom="0.75" header="0.17" footer="0.17"/>
  <pageSetup paperSize="17" scale="50" fitToHeight="2" orientation="landscape" cellComments="asDisplayed" r:id="rId1"/>
  <headerFooter alignWithMargins="0">
    <oddHeader>&amp;R&amp;"Times New Roman,Regular"&amp;D
&amp;T</oddHeader>
    <oddFooter>&amp;L&amp;"Times New Roman,Regular"USH 41 Build-Out Template
&amp;A&amp;R&amp;"Arial,Italic"&amp;9rev 5.11.08</oddFooter>
  </headerFooter>
  <rowBreaks count="1" manualBreakCount="1">
    <brk id="94"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A1:S153"/>
  <sheetViews>
    <sheetView zoomScale="75" workbookViewId="0"/>
  </sheetViews>
  <sheetFormatPr defaultRowHeight="15.75"/>
  <cols>
    <col min="1" max="1" width="8.77734375" style="188" customWidth="1"/>
    <col min="2" max="2" width="48.109375" style="188" customWidth="1"/>
    <col min="3" max="3" width="8.88671875" style="188" bestFit="1"/>
    <col min="4" max="4" width="15.77734375" style="188" customWidth="1"/>
    <col min="5" max="9" width="10.77734375" style="219" customWidth="1"/>
    <col min="10" max="10" width="15.77734375" style="219" customWidth="1"/>
    <col min="11" max="12" width="15.77734375" style="188" customWidth="1"/>
    <col min="13" max="13" width="12.77734375" style="219" customWidth="1"/>
    <col min="14" max="14" width="8.77734375" style="191" customWidth="1"/>
    <col min="15" max="15" width="10.77734375" style="192" customWidth="1"/>
    <col min="16" max="16" width="12.21875" style="192" customWidth="1"/>
    <col min="17" max="17" width="47.5546875" style="188" bestFit="1" customWidth="1"/>
    <col min="18" max="16384" width="8.88671875" style="188"/>
  </cols>
  <sheetData>
    <row r="1" spans="1:18">
      <c r="D1" s="189" t="s">
        <v>203</v>
      </c>
      <c r="E1" s="190"/>
      <c r="F1" s="190"/>
      <c r="G1" s="190"/>
      <c r="H1" s="190"/>
      <c r="I1" s="190"/>
      <c r="J1" s="190" t="s">
        <v>203</v>
      </c>
      <c r="K1" s="190" t="s">
        <v>204</v>
      </c>
      <c r="L1" s="190" t="s">
        <v>205</v>
      </c>
      <c r="M1" s="190" t="s">
        <v>205</v>
      </c>
    </row>
    <row r="2" spans="1:18">
      <c r="D2" s="189"/>
      <c r="E2" s="261" t="s">
        <v>206</v>
      </c>
      <c r="F2" s="261"/>
      <c r="G2" s="261"/>
      <c r="H2" s="261"/>
      <c r="I2" s="261"/>
      <c r="J2" s="190" t="s">
        <v>243</v>
      </c>
      <c r="K2" s="190"/>
      <c r="L2" s="190"/>
      <c r="M2" s="190"/>
    </row>
    <row r="3" spans="1:18" s="193" customFormat="1" ht="47.25">
      <c r="D3" s="194" t="s">
        <v>207</v>
      </c>
      <c r="E3" s="195" t="s">
        <v>208</v>
      </c>
      <c r="F3" s="195" t="s">
        <v>209</v>
      </c>
      <c r="G3" s="195" t="s">
        <v>210</v>
      </c>
      <c r="H3" s="195" t="s">
        <v>211</v>
      </c>
      <c r="I3" s="195" t="s">
        <v>212</v>
      </c>
      <c r="J3" s="196" t="s">
        <v>207</v>
      </c>
      <c r="K3" s="196" t="s">
        <v>207</v>
      </c>
      <c r="L3" s="196" t="s">
        <v>213</v>
      </c>
      <c r="M3" s="196"/>
      <c r="N3" s="197" t="s">
        <v>214</v>
      </c>
      <c r="O3" s="198" t="s">
        <v>215</v>
      </c>
      <c r="P3" s="198" t="s">
        <v>216</v>
      </c>
      <c r="Q3" s="193" t="s">
        <v>217</v>
      </c>
    </row>
    <row r="4" spans="1:18">
      <c r="A4" s="199">
        <v>1</v>
      </c>
      <c r="B4" s="200" t="s">
        <v>9</v>
      </c>
      <c r="C4" s="201"/>
      <c r="D4" s="202"/>
      <c r="E4" s="203"/>
      <c r="F4" s="203"/>
      <c r="G4" s="203"/>
      <c r="H4" s="203"/>
      <c r="I4" s="203"/>
      <c r="J4" s="203"/>
      <c r="K4" s="203"/>
      <c r="L4" s="203"/>
      <c r="M4" s="203"/>
    </row>
    <row r="5" spans="1:18">
      <c r="A5" s="204">
        <v>1.01</v>
      </c>
      <c r="B5" s="205" t="s">
        <v>10</v>
      </c>
      <c r="C5" s="201" t="s">
        <v>11</v>
      </c>
      <c r="D5" s="202">
        <v>5.25</v>
      </c>
      <c r="E5" s="203">
        <v>5</v>
      </c>
      <c r="F5" s="203">
        <v>5</v>
      </c>
      <c r="G5" s="203">
        <v>3</v>
      </c>
      <c r="H5" s="203">
        <v>5</v>
      </c>
      <c r="I5" s="203"/>
      <c r="J5" s="203">
        <v>5.25</v>
      </c>
      <c r="K5" s="203">
        <v>5.25</v>
      </c>
      <c r="L5" s="203">
        <v>5</v>
      </c>
      <c r="M5" s="203">
        <v>5</v>
      </c>
      <c r="N5" s="191">
        <v>5</v>
      </c>
      <c r="O5" s="206">
        <v>5.4</v>
      </c>
      <c r="P5" s="192">
        <v>5.125</v>
      </c>
      <c r="Q5" s="188" t="s">
        <v>218</v>
      </c>
      <c r="R5" s="207">
        <f>IF(L5&lt;&gt;"",(L5-O5)/O5,"")</f>
        <v>-7.4074074074074139E-2</v>
      </c>
    </row>
    <row r="6" spans="1:18">
      <c r="A6" s="204">
        <v>1.02</v>
      </c>
      <c r="B6" s="205" t="s">
        <v>12</v>
      </c>
      <c r="C6" s="201" t="s">
        <v>11</v>
      </c>
      <c r="D6" s="202">
        <v>10</v>
      </c>
      <c r="E6" s="203"/>
      <c r="F6" s="203"/>
      <c r="G6" s="203"/>
      <c r="H6" s="203"/>
      <c r="I6" s="203"/>
      <c r="J6" s="203">
        <v>10</v>
      </c>
      <c r="K6" s="203">
        <v>10</v>
      </c>
      <c r="L6" s="203"/>
      <c r="M6" s="203"/>
      <c r="O6" s="206"/>
      <c r="R6" s="207"/>
    </row>
    <row r="7" spans="1:18">
      <c r="A7" s="204">
        <v>1.03</v>
      </c>
      <c r="B7" s="205" t="s">
        <v>13</v>
      </c>
      <c r="C7" s="201" t="s">
        <v>14</v>
      </c>
      <c r="D7" s="202">
        <v>3.1</v>
      </c>
      <c r="E7" s="203"/>
      <c r="F7" s="203"/>
      <c r="G7" s="203">
        <v>3.1</v>
      </c>
      <c r="H7" s="203"/>
      <c r="I7" s="203"/>
      <c r="J7" s="203">
        <v>3.1</v>
      </c>
      <c r="K7" s="203">
        <v>3.1</v>
      </c>
      <c r="L7" s="203"/>
      <c r="M7" s="203"/>
      <c r="O7" s="206"/>
      <c r="R7" s="207"/>
    </row>
    <row r="8" spans="1:18">
      <c r="A8" s="204">
        <v>1.04</v>
      </c>
      <c r="B8" s="205" t="s">
        <v>15</v>
      </c>
      <c r="C8" s="201" t="s">
        <v>11</v>
      </c>
      <c r="D8" s="202">
        <v>27</v>
      </c>
      <c r="E8" s="203"/>
      <c r="F8" s="203"/>
      <c r="G8" s="203">
        <v>27</v>
      </c>
      <c r="H8" s="203"/>
      <c r="I8" s="203"/>
      <c r="J8" s="203">
        <v>27</v>
      </c>
      <c r="K8" s="203">
        <v>27</v>
      </c>
      <c r="L8" s="203"/>
      <c r="M8" s="203"/>
      <c r="O8" s="206"/>
      <c r="R8" s="207"/>
    </row>
    <row r="9" spans="1:18">
      <c r="A9" s="204">
        <v>1.05</v>
      </c>
      <c r="B9" s="205" t="s">
        <v>16</v>
      </c>
      <c r="C9" s="201" t="s">
        <v>14</v>
      </c>
      <c r="D9" s="202">
        <v>1.2</v>
      </c>
      <c r="E9" s="203"/>
      <c r="F9" s="203"/>
      <c r="G9" s="203">
        <v>1.2</v>
      </c>
      <c r="H9" s="203"/>
      <c r="I9" s="203"/>
      <c r="J9" s="203">
        <v>1.2</v>
      </c>
      <c r="K9" s="203">
        <v>1.2</v>
      </c>
      <c r="L9" s="203"/>
      <c r="M9" s="203"/>
      <c r="O9" s="206"/>
      <c r="R9" s="207"/>
    </row>
    <row r="10" spans="1:18">
      <c r="A10" s="204">
        <v>1.06</v>
      </c>
      <c r="B10" s="205" t="s">
        <v>17</v>
      </c>
      <c r="C10" s="201" t="s">
        <v>14</v>
      </c>
      <c r="D10" s="202">
        <v>1</v>
      </c>
      <c r="E10" s="203"/>
      <c r="F10" s="203"/>
      <c r="G10" s="203">
        <v>1</v>
      </c>
      <c r="H10" s="203"/>
      <c r="I10" s="203"/>
      <c r="J10" s="203">
        <v>1</v>
      </c>
      <c r="K10" s="203">
        <v>1</v>
      </c>
      <c r="L10" s="203"/>
      <c r="M10" s="203"/>
      <c r="O10" s="206"/>
      <c r="R10" s="207"/>
    </row>
    <row r="11" spans="1:18">
      <c r="A11" s="204">
        <v>1.07</v>
      </c>
      <c r="B11" s="205" t="s">
        <v>18</v>
      </c>
      <c r="C11" s="201" t="s">
        <v>19</v>
      </c>
      <c r="D11" s="202">
        <v>215</v>
      </c>
      <c r="E11" s="203"/>
      <c r="F11" s="203"/>
      <c r="G11" s="203">
        <v>215</v>
      </c>
      <c r="H11" s="203"/>
      <c r="I11" s="203"/>
      <c r="J11" s="203">
        <v>215</v>
      </c>
      <c r="K11" s="203">
        <v>215</v>
      </c>
      <c r="L11" s="203"/>
      <c r="M11" s="203"/>
      <c r="O11" s="206"/>
      <c r="R11" s="207"/>
    </row>
    <row r="12" spans="1:18">
      <c r="A12" s="204">
        <v>1.08</v>
      </c>
      <c r="B12" s="205" t="s">
        <v>20</v>
      </c>
      <c r="C12" s="201" t="s">
        <v>19</v>
      </c>
      <c r="D12" s="202">
        <v>215</v>
      </c>
      <c r="E12" s="203"/>
      <c r="F12" s="203"/>
      <c r="G12" s="203">
        <v>215</v>
      </c>
      <c r="H12" s="203"/>
      <c r="I12" s="203"/>
      <c r="J12" s="203">
        <v>215</v>
      </c>
      <c r="K12" s="203">
        <v>215</v>
      </c>
      <c r="L12" s="203"/>
      <c r="M12" s="203"/>
      <c r="O12" s="206"/>
      <c r="R12" s="207" t="str">
        <f>IF(L12&lt;&gt;"",(L12-O12)/O12,"")</f>
        <v/>
      </c>
    </row>
    <row r="13" spans="1:18">
      <c r="A13" s="204">
        <v>1.0900000000000001</v>
      </c>
      <c r="B13" s="205" t="s">
        <v>21</v>
      </c>
      <c r="C13" s="201" t="s">
        <v>14</v>
      </c>
      <c r="D13" s="202"/>
      <c r="E13" s="203"/>
      <c r="F13" s="203"/>
      <c r="G13" s="203"/>
      <c r="H13" s="203"/>
      <c r="I13" s="203"/>
      <c r="J13" s="203"/>
      <c r="K13" s="203"/>
      <c r="L13" s="203"/>
      <c r="M13" s="203"/>
      <c r="O13" s="206"/>
      <c r="R13" s="207"/>
    </row>
    <row r="14" spans="1:18">
      <c r="A14" s="204">
        <v>1.1000000000000001</v>
      </c>
      <c r="B14" s="205" t="s">
        <v>22</v>
      </c>
      <c r="C14" s="201" t="s">
        <v>23</v>
      </c>
      <c r="D14" s="202"/>
      <c r="E14" s="203"/>
      <c r="F14" s="203"/>
      <c r="G14" s="203"/>
      <c r="H14" s="203"/>
      <c r="I14" s="203"/>
      <c r="J14" s="203"/>
      <c r="K14" s="203"/>
      <c r="L14" s="203"/>
      <c r="M14" s="203"/>
      <c r="O14" s="206"/>
      <c r="R14" s="207"/>
    </row>
    <row r="15" spans="1:18">
      <c r="A15" s="199">
        <v>2</v>
      </c>
      <c r="B15" s="200" t="s">
        <v>24</v>
      </c>
      <c r="C15" s="208"/>
      <c r="D15" s="202"/>
      <c r="E15" s="203"/>
      <c r="F15" s="203"/>
      <c r="G15" s="203"/>
      <c r="H15" s="203"/>
      <c r="I15" s="203"/>
      <c r="J15" s="203"/>
      <c r="K15" s="203"/>
      <c r="L15" s="203"/>
      <c r="M15" s="203"/>
      <c r="O15" s="206"/>
      <c r="R15" s="207" t="str">
        <f>IF(L15&lt;&gt;"",(L15-O15)/O15,"")</f>
        <v/>
      </c>
    </row>
    <row r="16" spans="1:18">
      <c r="A16" s="204">
        <v>2.0099999999999998</v>
      </c>
      <c r="B16" s="205" t="s">
        <v>25</v>
      </c>
      <c r="C16" s="201" t="s">
        <v>11</v>
      </c>
      <c r="D16" s="202">
        <v>38</v>
      </c>
      <c r="E16" s="203">
        <v>38</v>
      </c>
      <c r="F16" s="203">
        <v>38</v>
      </c>
      <c r="G16" s="203"/>
      <c r="H16" s="203">
        <v>38</v>
      </c>
      <c r="I16" s="203"/>
      <c r="J16" s="203">
        <v>38</v>
      </c>
      <c r="K16" s="203">
        <v>38</v>
      </c>
      <c r="L16" s="203">
        <v>38</v>
      </c>
      <c r="M16" s="203">
        <v>38</v>
      </c>
      <c r="N16" s="191">
        <v>35</v>
      </c>
      <c r="O16" s="206">
        <v>37.299999999999997</v>
      </c>
      <c r="P16" s="192">
        <v>35.587000000000003</v>
      </c>
      <c r="Q16" s="188" t="s">
        <v>219</v>
      </c>
      <c r="R16" s="207">
        <f>IF(L16&lt;&gt;"",(L16-O16)/O16,"")</f>
        <v>1.876675603217166E-2</v>
      </c>
    </row>
    <row r="17" spans="1:19">
      <c r="A17" s="204">
        <v>2.02</v>
      </c>
      <c r="B17" s="205" t="s">
        <v>26</v>
      </c>
      <c r="C17" s="201" t="s">
        <v>11</v>
      </c>
      <c r="D17" s="202">
        <v>38</v>
      </c>
      <c r="E17" s="203">
        <v>38</v>
      </c>
      <c r="F17" s="203">
        <v>38</v>
      </c>
      <c r="G17" s="203"/>
      <c r="H17" s="203">
        <v>38</v>
      </c>
      <c r="I17" s="203"/>
      <c r="J17" s="203">
        <v>38</v>
      </c>
      <c r="K17" s="203">
        <v>38</v>
      </c>
      <c r="L17" s="203">
        <v>38</v>
      </c>
      <c r="M17" s="203">
        <v>38</v>
      </c>
      <c r="N17" s="191">
        <v>35</v>
      </c>
      <c r="O17" s="206">
        <v>37.299999999999997</v>
      </c>
      <c r="P17" s="192">
        <v>39.216999999999999</v>
      </c>
      <c r="Q17" s="188" t="s">
        <v>219</v>
      </c>
      <c r="R17" s="207">
        <f>IF(L17&lt;&gt;"",(L17-O17)/O17,"")</f>
        <v>1.876675603217166E-2</v>
      </c>
    </row>
    <row r="18" spans="1:19">
      <c r="A18" s="204">
        <v>2.0299999999999998</v>
      </c>
      <c r="B18" s="205" t="s">
        <v>27</v>
      </c>
      <c r="C18" s="201" t="s">
        <v>11</v>
      </c>
      <c r="D18" s="202">
        <v>36</v>
      </c>
      <c r="E18" s="203">
        <v>38</v>
      </c>
      <c r="F18" s="203">
        <v>36</v>
      </c>
      <c r="G18" s="203"/>
      <c r="H18" s="203">
        <v>36</v>
      </c>
      <c r="I18" s="203"/>
      <c r="J18" s="203">
        <v>36</v>
      </c>
      <c r="K18" s="203">
        <v>36</v>
      </c>
      <c r="L18" s="203">
        <v>36</v>
      </c>
      <c r="M18" s="203">
        <v>36</v>
      </c>
      <c r="N18" s="191">
        <v>30</v>
      </c>
      <c r="O18" s="206">
        <v>32</v>
      </c>
      <c r="P18" s="192">
        <v>34.215000000000003</v>
      </c>
      <c r="Q18" s="188" t="s">
        <v>219</v>
      </c>
      <c r="R18" s="207">
        <f>IF(L18&lt;&gt;"",(L18-O18)/O18,"")</f>
        <v>0.125</v>
      </c>
    </row>
    <row r="19" spans="1:19">
      <c r="A19" s="204">
        <v>2.04</v>
      </c>
      <c r="B19" s="205" t="s">
        <v>28</v>
      </c>
      <c r="C19" s="201" t="s">
        <v>11</v>
      </c>
      <c r="D19" s="202">
        <v>24</v>
      </c>
      <c r="E19" s="203"/>
      <c r="F19" s="203"/>
      <c r="G19" s="203">
        <v>22</v>
      </c>
      <c r="H19" s="203"/>
      <c r="I19" s="203"/>
      <c r="J19" s="203">
        <v>39</v>
      </c>
      <c r="K19" s="209">
        <v>39</v>
      </c>
      <c r="L19" s="210"/>
      <c r="M19" s="210"/>
      <c r="Q19" s="208"/>
      <c r="R19" s="207" t="str">
        <f>IF(L19&lt;&gt;"",(L19-O19)/O19,"")</f>
        <v/>
      </c>
      <c r="S19" s="208"/>
    </row>
    <row r="20" spans="1:19">
      <c r="A20" s="204">
        <v>2.0499999999999998</v>
      </c>
      <c r="B20" s="205" t="s">
        <v>29</v>
      </c>
      <c r="C20" s="201" t="s">
        <v>11</v>
      </c>
      <c r="D20" s="202">
        <v>25</v>
      </c>
      <c r="E20" s="203"/>
      <c r="F20" s="203"/>
      <c r="G20" s="203">
        <v>23</v>
      </c>
      <c r="H20" s="203"/>
      <c r="I20" s="203"/>
      <c r="J20" s="203">
        <v>39</v>
      </c>
      <c r="K20" s="209">
        <v>39</v>
      </c>
      <c r="L20" s="210"/>
      <c r="M20" s="210"/>
      <c r="Q20" s="208"/>
      <c r="R20" s="207"/>
      <c r="S20" s="208"/>
    </row>
    <row r="21" spans="1:19">
      <c r="A21" s="204">
        <v>2.06</v>
      </c>
      <c r="B21" s="205" t="s">
        <v>30</v>
      </c>
      <c r="C21" s="201" t="s">
        <v>11</v>
      </c>
      <c r="D21" s="202">
        <v>26</v>
      </c>
      <c r="E21" s="203">
        <v>23.5</v>
      </c>
      <c r="F21" s="203"/>
      <c r="G21" s="203"/>
      <c r="H21" s="203"/>
      <c r="I21" s="203"/>
      <c r="J21" s="203">
        <v>39</v>
      </c>
      <c r="K21" s="209">
        <v>39</v>
      </c>
      <c r="L21" s="210"/>
      <c r="M21" s="210"/>
      <c r="Q21" s="208"/>
      <c r="R21" s="207"/>
      <c r="S21" s="208"/>
    </row>
    <row r="22" spans="1:19">
      <c r="A22" s="204">
        <v>2.0699999999999998</v>
      </c>
      <c r="B22" s="205" t="s">
        <v>31</v>
      </c>
      <c r="C22" s="201" t="s">
        <v>11</v>
      </c>
      <c r="D22" s="202">
        <v>27</v>
      </c>
      <c r="E22" s="203"/>
      <c r="F22" s="203"/>
      <c r="G22" s="203">
        <v>24</v>
      </c>
      <c r="H22" s="203">
        <v>40</v>
      </c>
      <c r="I22" s="203"/>
      <c r="J22" s="203">
        <v>32</v>
      </c>
      <c r="K22" s="209">
        <v>32</v>
      </c>
      <c r="L22" s="210"/>
      <c r="M22" s="210"/>
      <c r="Q22" s="208"/>
      <c r="R22" s="207"/>
      <c r="S22" s="208"/>
    </row>
    <row r="23" spans="1:19">
      <c r="A23" s="204">
        <v>2.08</v>
      </c>
      <c r="B23" s="205" t="s">
        <v>32</v>
      </c>
      <c r="C23" s="201" t="s">
        <v>11</v>
      </c>
      <c r="D23" s="202">
        <v>28</v>
      </c>
      <c r="E23" s="203"/>
      <c r="F23" s="203"/>
      <c r="G23" s="203"/>
      <c r="H23" s="203"/>
      <c r="I23" s="203"/>
      <c r="J23" s="203"/>
      <c r="K23" s="209"/>
      <c r="L23" s="210"/>
      <c r="M23" s="210"/>
      <c r="Q23" s="208"/>
      <c r="R23" s="207"/>
      <c r="S23" s="208"/>
    </row>
    <row r="24" spans="1:19">
      <c r="A24" s="204">
        <v>2.09</v>
      </c>
      <c r="B24" s="205" t="s">
        <v>33</v>
      </c>
      <c r="C24" s="201" t="s">
        <v>11</v>
      </c>
      <c r="D24" s="202">
        <v>28</v>
      </c>
      <c r="E24" s="203"/>
      <c r="F24" s="203"/>
      <c r="G24" s="203">
        <v>30</v>
      </c>
      <c r="H24" s="203"/>
      <c r="I24" s="203"/>
      <c r="J24" s="203">
        <v>33</v>
      </c>
      <c r="K24" s="209">
        <v>33</v>
      </c>
      <c r="L24" s="210"/>
      <c r="M24" s="210"/>
      <c r="Q24" s="208"/>
      <c r="R24" s="207"/>
      <c r="S24" s="208"/>
    </row>
    <row r="25" spans="1:19">
      <c r="A25" s="204">
        <v>2.1</v>
      </c>
      <c r="B25" s="205" t="s">
        <v>34</v>
      </c>
      <c r="C25" s="201" t="s">
        <v>11</v>
      </c>
      <c r="D25" s="202">
        <v>19</v>
      </c>
      <c r="E25" s="203"/>
      <c r="F25" s="203"/>
      <c r="G25" s="203">
        <v>19</v>
      </c>
      <c r="H25" s="203"/>
      <c r="I25" s="203"/>
      <c r="J25" s="203">
        <v>19</v>
      </c>
      <c r="K25" s="203">
        <v>19</v>
      </c>
      <c r="L25" s="210"/>
      <c r="M25" s="210"/>
      <c r="Q25" s="208"/>
      <c r="R25" s="207"/>
      <c r="S25" s="208"/>
    </row>
    <row r="26" spans="1:19">
      <c r="A26" s="204">
        <v>2.11</v>
      </c>
      <c r="B26" s="205" t="s">
        <v>35</v>
      </c>
      <c r="C26" s="201" t="s">
        <v>36</v>
      </c>
      <c r="D26" s="202">
        <v>55</v>
      </c>
      <c r="E26" s="203"/>
      <c r="F26" s="203">
        <v>32</v>
      </c>
      <c r="G26" s="203">
        <v>45</v>
      </c>
      <c r="H26" s="203">
        <v>60</v>
      </c>
      <c r="I26" s="203"/>
      <c r="J26" s="203">
        <v>40</v>
      </c>
      <c r="K26" s="209">
        <v>40</v>
      </c>
      <c r="L26" s="210"/>
      <c r="M26" s="210"/>
      <c r="Q26" s="208"/>
      <c r="R26" s="207"/>
      <c r="S26" s="208"/>
    </row>
    <row r="27" spans="1:19">
      <c r="A27" s="204">
        <v>2.12</v>
      </c>
      <c r="B27" s="205" t="s">
        <v>37</v>
      </c>
      <c r="C27" s="201" t="s">
        <v>36</v>
      </c>
      <c r="D27" s="202">
        <v>500</v>
      </c>
      <c r="E27" s="203"/>
      <c r="F27" s="203"/>
      <c r="G27" s="203"/>
      <c r="H27" s="203"/>
      <c r="I27" s="203"/>
      <c r="J27" s="203">
        <v>500</v>
      </c>
      <c r="K27" s="209">
        <v>500</v>
      </c>
      <c r="L27" s="210"/>
      <c r="M27" s="210"/>
      <c r="Q27" s="208"/>
      <c r="R27" s="207"/>
      <c r="S27" s="208"/>
    </row>
    <row r="28" spans="1:19">
      <c r="A28" s="204">
        <v>2.13</v>
      </c>
      <c r="B28" s="205" t="s">
        <v>38</v>
      </c>
      <c r="C28" s="201" t="s">
        <v>36</v>
      </c>
      <c r="D28" s="202">
        <v>10</v>
      </c>
      <c r="E28" s="203">
        <v>8</v>
      </c>
      <c r="F28" s="203">
        <v>7</v>
      </c>
      <c r="G28" s="203">
        <v>10</v>
      </c>
      <c r="H28" s="203">
        <v>8</v>
      </c>
      <c r="I28" s="203"/>
      <c r="J28" s="203">
        <v>10</v>
      </c>
      <c r="K28" s="203">
        <v>10</v>
      </c>
      <c r="L28" s="210"/>
      <c r="M28" s="210"/>
      <c r="Q28" s="208"/>
      <c r="R28" s="207"/>
      <c r="S28" s="208"/>
    </row>
    <row r="29" spans="1:19">
      <c r="A29" s="204">
        <v>2.14</v>
      </c>
      <c r="B29" s="205" t="s">
        <v>39</v>
      </c>
      <c r="C29" s="201" t="s">
        <v>36</v>
      </c>
      <c r="D29" s="202">
        <v>8</v>
      </c>
      <c r="E29" s="203">
        <v>10</v>
      </c>
      <c r="F29" s="203">
        <v>6</v>
      </c>
      <c r="G29" s="203">
        <v>7</v>
      </c>
      <c r="H29" s="203">
        <v>8</v>
      </c>
      <c r="I29" s="203"/>
      <c r="J29" s="203">
        <v>8</v>
      </c>
      <c r="K29" s="203">
        <v>8</v>
      </c>
      <c r="L29" s="210"/>
      <c r="M29" s="210"/>
      <c r="Q29" s="208"/>
      <c r="R29" s="207"/>
      <c r="S29" s="208"/>
    </row>
    <row r="30" spans="1:19">
      <c r="A30" s="204">
        <v>2.15</v>
      </c>
      <c r="B30" s="205" t="s">
        <v>40</v>
      </c>
      <c r="C30" s="201" t="s">
        <v>36</v>
      </c>
      <c r="D30" s="202">
        <v>65</v>
      </c>
      <c r="E30" s="203"/>
      <c r="F30" s="203">
        <v>27</v>
      </c>
      <c r="G30" s="203">
        <v>45</v>
      </c>
      <c r="H30" s="203">
        <v>30</v>
      </c>
      <c r="I30" s="203"/>
      <c r="J30" s="203">
        <v>65</v>
      </c>
      <c r="K30" s="209">
        <v>65</v>
      </c>
      <c r="L30" s="210"/>
      <c r="M30" s="210"/>
      <c r="Q30" s="208"/>
      <c r="R30" s="207"/>
      <c r="S30" s="208"/>
    </row>
    <row r="31" spans="1:19">
      <c r="A31" s="204">
        <v>2.16</v>
      </c>
      <c r="B31" s="205" t="s">
        <v>41</v>
      </c>
      <c r="C31" s="201" t="s">
        <v>36</v>
      </c>
      <c r="D31" s="202">
        <v>8</v>
      </c>
      <c r="E31" s="203"/>
      <c r="F31" s="203"/>
      <c r="G31" s="203"/>
      <c r="H31" s="203"/>
      <c r="I31" s="203"/>
      <c r="J31" s="203">
        <v>8</v>
      </c>
      <c r="K31" s="209"/>
      <c r="L31" s="210"/>
      <c r="M31" s="210"/>
      <c r="Q31" s="208"/>
      <c r="R31" s="207"/>
      <c r="S31" s="208"/>
    </row>
    <row r="32" spans="1:19">
      <c r="A32" s="199">
        <v>3</v>
      </c>
      <c r="B32" s="200" t="s">
        <v>43</v>
      </c>
      <c r="C32" s="201" t="s">
        <v>44</v>
      </c>
      <c r="D32" s="202"/>
      <c r="E32" s="203"/>
      <c r="F32" s="203"/>
      <c r="G32" s="203"/>
      <c r="H32" s="203"/>
      <c r="I32" s="203"/>
      <c r="J32" s="203"/>
      <c r="K32" s="203"/>
      <c r="L32" s="210"/>
      <c r="M32" s="210"/>
      <c r="Q32" s="208"/>
      <c r="R32" s="207"/>
      <c r="S32" s="208"/>
    </row>
    <row r="33" spans="1:19">
      <c r="A33" s="204">
        <v>3.01</v>
      </c>
      <c r="B33" s="205" t="s">
        <v>47</v>
      </c>
      <c r="C33" s="201" t="s">
        <v>48</v>
      </c>
      <c r="D33" s="202">
        <v>5</v>
      </c>
      <c r="E33" s="203">
        <v>4</v>
      </c>
      <c r="F33" s="203">
        <v>6</v>
      </c>
      <c r="G33" s="203">
        <v>5</v>
      </c>
      <c r="H33" s="203">
        <v>5</v>
      </c>
      <c r="I33" s="203"/>
      <c r="J33" s="203">
        <v>5</v>
      </c>
      <c r="K33" s="203">
        <v>5</v>
      </c>
      <c r="L33" s="210"/>
      <c r="M33" s="210"/>
      <c r="Q33" s="208"/>
      <c r="R33" s="207"/>
      <c r="S33" s="208"/>
    </row>
    <row r="34" spans="1:19">
      <c r="A34" s="204">
        <v>3.02</v>
      </c>
      <c r="B34" s="205" t="s">
        <v>49</v>
      </c>
      <c r="C34" s="201" t="s">
        <v>48</v>
      </c>
      <c r="D34" s="202">
        <v>6</v>
      </c>
      <c r="E34" s="203">
        <v>6</v>
      </c>
      <c r="F34" s="203"/>
      <c r="G34" s="203"/>
      <c r="H34" s="203"/>
      <c r="I34" s="203"/>
      <c r="J34" s="203">
        <v>6</v>
      </c>
      <c r="K34" s="203">
        <v>6</v>
      </c>
      <c r="L34" s="210"/>
      <c r="M34" s="210"/>
      <c r="Q34" s="208"/>
      <c r="R34" s="207"/>
      <c r="S34" s="208"/>
    </row>
    <row r="35" spans="1:19">
      <c r="A35" s="204">
        <v>3.03</v>
      </c>
      <c r="B35" s="205" t="s">
        <v>50</v>
      </c>
      <c r="C35" s="201" t="s">
        <v>48</v>
      </c>
      <c r="D35" s="202">
        <v>5</v>
      </c>
      <c r="E35" s="203"/>
      <c r="F35" s="203"/>
      <c r="G35" s="203">
        <v>5</v>
      </c>
      <c r="H35" s="203"/>
      <c r="I35" s="203"/>
      <c r="J35" s="203">
        <v>5</v>
      </c>
      <c r="K35" s="203">
        <v>5</v>
      </c>
      <c r="L35" s="210"/>
      <c r="M35" s="210"/>
      <c r="Q35" s="208"/>
      <c r="R35" s="207"/>
      <c r="S35" s="208"/>
    </row>
    <row r="36" spans="1:19">
      <c r="A36" s="204">
        <v>3.04</v>
      </c>
      <c r="B36" s="205" t="s">
        <v>51</v>
      </c>
      <c r="C36" s="201" t="s">
        <v>48</v>
      </c>
      <c r="D36" s="202">
        <v>8</v>
      </c>
      <c r="E36" s="203"/>
      <c r="F36" s="203"/>
      <c r="G36" s="203">
        <v>8.1300000000000008</v>
      </c>
      <c r="H36" s="203"/>
      <c r="I36" s="203"/>
      <c r="J36" s="203">
        <v>8</v>
      </c>
      <c r="K36" s="209">
        <v>8</v>
      </c>
      <c r="L36" s="210"/>
      <c r="M36" s="210"/>
      <c r="Q36" s="208"/>
      <c r="R36" s="207"/>
      <c r="S36" s="208"/>
    </row>
    <row r="37" spans="1:19">
      <c r="A37" s="204">
        <v>3.05</v>
      </c>
      <c r="B37" s="205" t="s">
        <v>52</v>
      </c>
      <c r="C37" s="201" t="s">
        <v>48</v>
      </c>
      <c r="D37" s="202">
        <v>12</v>
      </c>
      <c r="E37" s="203"/>
      <c r="F37" s="203"/>
      <c r="G37" s="203">
        <v>10</v>
      </c>
      <c r="H37" s="203"/>
      <c r="I37" s="203"/>
      <c r="J37" s="203">
        <v>12</v>
      </c>
      <c r="K37" s="203">
        <v>12</v>
      </c>
      <c r="L37" s="210"/>
      <c r="M37" s="210"/>
      <c r="Q37" s="208"/>
      <c r="R37" s="207"/>
      <c r="S37" s="208"/>
    </row>
    <row r="38" spans="1:19">
      <c r="A38" s="204">
        <v>3.06</v>
      </c>
      <c r="B38" s="205" t="s">
        <v>53</v>
      </c>
      <c r="C38" s="201" t="s">
        <v>19</v>
      </c>
      <c r="D38" s="202">
        <v>350</v>
      </c>
      <c r="E38" s="203"/>
      <c r="F38" s="203"/>
      <c r="G38" s="203">
        <v>350</v>
      </c>
      <c r="H38" s="203"/>
      <c r="I38" s="203"/>
      <c r="J38" s="203">
        <v>350</v>
      </c>
      <c r="K38" s="203">
        <v>350</v>
      </c>
      <c r="L38" s="210"/>
      <c r="M38" s="210"/>
      <c r="Q38" s="208"/>
      <c r="R38" s="207"/>
      <c r="S38" s="208"/>
    </row>
    <row r="39" spans="1:19">
      <c r="A39" s="199">
        <v>4</v>
      </c>
      <c r="B39" s="200" t="s">
        <v>54</v>
      </c>
      <c r="C39" s="201" t="s">
        <v>44</v>
      </c>
      <c r="D39" s="202"/>
      <c r="E39" s="203"/>
      <c r="F39" s="203"/>
      <c r="G39" s="203"/>
      <c r="H39" s="203"/>
      <c r="I39" s="203"/>
      <c r="J39" s="203"/>
      <c r="K39" s="203"/>
      <c r="L39" s="210"/>
      <c r="M39" s="210"/>
      <c r="Q39" s="208"/>
      <c r="R39" s="207"/>
      <c r="S39" s="208"/>
    </row>
    <row r="40" spans="1:19">
      <c r="A40" s="204">
        <v>4.01</v>
      </c>
      <c r="B40" s="205" t="s">
        <v>55</v>
      </c>
      <c r="C40" s="201" t="s">
        <v>44</v>
      </c>
      <c r="D40" s="202"/>
      <c r="E40" s="203"/>
      <c r="F40" s="203"/>
      <c r="G40" s="203"/>
      <c r="H40" s="203"/>
      <c r="I40" s="203"/>
      <c r="J40" s="203"/>
      <c r="K40" s="203"/>
      <c r="L40" s="210"/>
      <c r="M40" s="210"/>
      <c r="Q40" s="208"/>
      <c r="R40" s="207"/>
      <c r="S40" s="208"/>
    </row>
    <row r="41" spans="1:19">
      <c r="A41" s="204">
        <v>4.0199999999999996</v>
      </c>
      <c r="B41" s="205" t="s">
        <v>21</v>
      </c>
      <c r="C41" s="201" t="s">
        <v>44</v>
      </c>
      <c r="D41" s="202"/>
      <c r="E41" s="203"/>
      <c r="F41" s="203"/>
      <c r="G41" s="203"/>
      <c r="H41" s="203"/>
      <c r="I41" s="203"/>
      <c r="J41" s="203"/>
      <c r="K41" s="203"/>
      <c r="L41" s="210"/>
      <c r="M41" s="210"/>
      <c r="Q41" s="208"/>
      <c r="R41" s="207"/>
      <c r="S41" s="208"/>
    </row>
    <row r="42" spans="1:19">
      <c r="A42" s="204">
        <v>4.03</v>
      </c>
      <c r="B42" s="205" t="s">
        <v>56</v>
      </c>
      <c r="C42" s="201" t="s">
        <v>14</v>
      </c>
      <c r="D42" s="202">
        <v>0.01</v>
      </c>
      <c r="E42" s="203"/>
      <c r="F42" s="203"/>
      <c r="G42" s="203"/>
      <c r="H42" s="203"/>
      <c r="I42" s="203"/>
      <c r="J42" s="203">
        <v>0.01</v>
      </c>
      <c r="K42" s="203">
        <v>0.01</v>
      </c>
      <c r="L42" s="210"/>
      <c r="M42" s="210"/>
      <c r="Q42" s="208"/>
      <c r="R42" s="207"/>
      <c r="S42" s="208"/>
    </row>
    <row r="43" spans="1:19">
      <c r="A43" s="204">
        <v>4.04</v>
      </c>
      <c r="B43" s="205" t="s">
        <v>57</v>
      </c>
      <c r="C43" s="201" t="s">
        <v>14</v>
      </c>
      <c r="D43" s="202">
        <v>0.01</v>
      </c>
      <c r="E43" s="203"/>
      <c r="F43" s="203"/>
      <c r="G43" s="203"/>
      <c r="H43" s="203"/>
      <c r="I43" s="203"/>
      <c r="J43" s="203">
        <v>0.01</v>
      </c>
      <c r="K43" s="203">
        <v>0.01</v>
      </c>
      <c r="L43" s="210"/>
      <c r="M43" s="210"/>
      <c r="Q43" s="208"/>
      <c r="R43" s="207"/>
      <c r="S43" s="208"/>
    </row>
    <row r="44" spans="1:19">
      <c r="A44" s="204">
        <v>4.05</v>
      </c>
      <c r="B44" s="205" t="s">
        <v>58</v>
      </c>
      <c r="C44" s="201" t="s">
        <v>14</v>
      </c>
      <c r="D44" s="202">
        <v>0.01</v>
      </c>
      <c r="E44" s="203"/>
      <c r="F44" s="203"/>
      <c r="G44" s="203"/>
      <c r="H44" s="203"/>
      <c r="I44" s="203"/>
      <c r="J44" s="203">
        <v>0.01</v>
      </c>
      <c r="K44" s="203">
        <v>0.01</v>
      </c>
      <c r="L44" s="210"/>
      <c r="M44" s="210"/>
      <c r="Q44" s="208"/>
      <c r="R44" s="207"/>
      <c r="S44" s="208"/>
    </row>
    <row r="45" spans="1:19">
      <c r="A45" s="204">
        <v>4.0599999999999996</v>
      </c>
      <c r="B45" s="205" t="s">
        <v>59</v>
      </c>
      <c r="C45" s="201" t="s">
        <v>14</v>
      </c>
      <c r="D45" s="202">
        <v>0.01</v>
      </c>
      <c r="E45" s="203"/>
      <c r="F45" s="203"/>
      <c r="G45" s="203"/>
      <c r="H45" s="203"/>
      <c r="I45" s="203"/>
      <c r="J45" s="203">
        <v>0.01</v>
      </c>
      <c r="K45" s="203">
        <v>0.01</v>
      </c>
      <c r="L45" s="210"/>
      <c r="M45" s="210"/>
      <c r="Q45" s="208"/>
      <c r="R45" s="207"/>
      <c r="S45" s="208"/>
    </row>
    <row r="46" spans="1:19">
      <c r="A46" s="204">
        <v>4.07</v>
      </c>
      <c r="B46" s="205" t="s">
        <v>60</v>
      </c>
      <c r="C46" s="201" t="s">
        <v>14</v>
      </c>
      <c r="D46" s="202">
        <v>0.01</v>
      </c>
      <c r="E46" s="203"/>
      <c r="F46" s="203"/>
      <c r="G46" s="203"/>
      <c r="H46" s="203"/>
      <c r="I46" s="203"/>
      <c r="J46" s="203">
        <v>0.01</v>
      </c>
      <c r="K46" s="203">
        <v>0.01</v>
      </c>
      <c r="L46" s="210"/>
      <c r="M46" s="210"/>
      <c r="Q46" s="208"/>
      <c r="R46" s="207"/>
      <c r="S46" s="208"/>
    </row>
    <row r="47" spans="1:19">
      <c r="A47" s="204">
        <v>4.08</v>
      </c>
      <c r="B47" s="205" t="s">
        <v>61</v>
      </c>
      <c r="C47" s="201" t="s">
        <v>14</v>
      </c>
      <c r="D47" s="202">
        <v>0.01</v>
      </c>
      <c r="E47" s="203"/>
      <c r="F47" s="203"/>
      <c r="G47" s="203"/>
      <c r="H47" s="203"/>
      <c r="I47" s="203"/>
      <c r="J47" s="203">
        <v>0.01</v>
      </c>
      <c r="K47" s="203">
        <v>0.01</v>
      </c>
      <c r="L47" s="210"/>
      <c r="M47" s="210"/>
      <c r="Q47" s="208"/>
      <c r="R47" s="207"/>
      <c r="S47" s="208"/>
    </row>
    <row r="48" spans="1:19">
      <c r="A48" s="204">
        <v>4.09</v>
      </c>
      <c r="B48" s="205" t="s">
        <v>62</v>
      </c>
      <c r="C48" s="201" t="s">
        <v>14</v>
      </c>
      <c r="D48" s="202">
        <v>0.01</v>
      </c>
      <c r="E48" s="203"/>
      <c r="F48" s="203"/>
      <c r="G48" s="203"/>
      <c r="H48" s="203"/>
      <c r="I48" s="203"/>
      <c r="J48" s="203">
        <v>0.01</v>
      </c>
      <c r="K48" s="203">
        <v>0.01</v>
      </c>
      <c r="L48" s="210"/>
      <c r="M48" s="210"/>
      <c r="Q48" s="208"/>
      <c r="R48" s="207"/>
      <c r="S48" s="208"/>
    </row>
    <row r="49" spans="1:19">
      <c r="A49" s="204">
        <v>4.0999999999999996</v>
      </c>
      <c r="B49" s="205" t="s">
        <v>63</v>
      </c>
      <c r="C49" s="201" t="s">
        <v>14</v>
      </c>
      <c r="D49" s="202">
        <v>0.01</v>
      </c>
      <c r="E49" s="203"/>
      <c r="F49" s="203"/>
      <c r="G49" s="203"/>
      <c r="H49" s="203"/>
      <c r="I49" s="203"/>
      <c r="J49" s="203">
        <v>0.01</v>
      </c>
      <c r="K49" s="203">
        <v>0.01</v>
      </c>
      <c r="L49" s="210"/>
      <c r="M49" s="210"/>
      <c r="Q49" s="208"/>
      <c r="R49" s="207"/>
      <c r="S49" s="208"/>
    </row>
    <row r="50" spans="1:19">
      <c r="A50" s="204">
        <v>4.1100000000000003</v>
      </c>
      <c r="B50" s="205" t="s">
        <v>64</v>
      </c>
      <c r="C50" s="201" t="s">
        <v>14</v>
      </c>
      <c r="D50" s="202">
        <v>0.01</v>
      </c>
      <c r="E50" s="203"/>
      <c r="F50" s="203"/>
      <c r="G50" s="203"/>
      <c r="H50" s="203"/>
      <c r="I50" s="203"/>
      <c r="J50" s="203">
        <v>0.01</v>
      </c>
      <c r="K50" s="203">
        <v>0.01</v>
      </c>
      <c r="L50" s="210"/>
      <c r="M50" s="210"/>
      <c r="Q50" s="208"/>
      <c r="R50" s="207"/>
      <c r="S50" s="208"/>
    </row>
    <row r="51" spans="1:19">
      <c r="A51" s="204">
        <v>4.12</v>
      </c>
      <c r="B51" s="205" t="s">
        <v>65</v>
      </c>
      <c r="C51" s="201" t="s">
        <v>14</v>
      </c>
      <c r="D51" s="202">
        <v>0.01</v>
      </c>
      <c r="E51" s="203"/>
      <c r="F51" s="203"/>
      <c r="G51" s="203"/>
      <c r="H51" s="203"/>
      <c r="I51" s="203"/>
      <c r="J51" s="203">
        <v>0.01</v>
      </c>
      <c r="K51" s="203">
        <v>0.01</v>
      </c>
      <c r="L51" s="210"/>
      <c r="M51" s="210"/>
      <c r="Q51" s="208"/>
      <c r="R51" s="207"/>
      <c r="S51" s="208"/>
    </row>
    <row r="52" spans="1:19">
      <c r="A52" s="204">
        <v>4.13</v>
      </c>
      <c r="B52" s="205" t="s">
        <v>66</v>
      </c>
      <c r="C52" s="201" t="s">
        <v>14</v>
      </c>
      <c r="D52" s="202">
        <v>0.01</v>
      </c>
      <c r="E52" s="203"/>
      <c r="F52" s="203"/>
      <c r="G52" s="203"/>
      <c r="H52" s="203"/>
      <c r="I52" s="203"/>
      <c r="J52" s="203">
        <v>0.01</v>
      </c>
      <c r="K52" s="203">
        <v>0.01</v>
      </c>
      <c r="L52" s="210"/>
      <c r="M52" s="210"/>
      <c r="Q52" s="208"/>
      <c r="R52" s="207"/>
      <c r="S52" s="208"/>
    </row>
    <row r="53" spans="1:19">
      <c r="A53" s="204">
        <v>4.1399999999999997</v>
      </c>
      <c r="B53" s="205" t="s">
        <v>67</v>
      </c>
      <c r="C53" s="201" t="s">
        <v>14</v>
      </c>
      <c r="D53" s="202">
        <v>0.01</v>
      </c>
      <c r="E53" s="203"/>
      <c r="F53" s="203"/>
      <c r="G53" s="203"/>
      <c r="H53" s="203"/>
      <c r="I53" s="203"/>
      <c r="J53" s="203">
        <v>0.01</v>
      </c>
      <c r="K53" s="203">
        <v>0.01</v>
      </c>
      <c r="L53" s="210"/>
      <c r="M53" s="210"/>
      <c r="Q53" s="208"/>
      <c r="R53" s="207"/>
      <c r="S53" s="208"/>
    </row>
    <row r="54" spans="1:19">
      <c r="A54" s="204">
        <v>4.1500000000000004</v>
      </c>
      <c r="B54" s="205" t="s">
        <v>68</v>
      </c>
      <c r="C54" s="201" t="s">
        <v>14</v>
      </c>
      <c r="D54" s="202">
        <v>0.01</v>
      </c>
      <c r="E54" s="203"/>
      <c r="F54" s="203"/>
      <c r="G54" s="203"/>
      <c r="H54" s="203"/>
      <c r="I54" s="203"/>
      <c r="J54" s="203">
        <v>0.01</v>
      </c>
      <c r="K54" s="203">
        <v>0.01</v>
      </c>
      <c r="L54" s="210"/>
      <c r="M54" s="210"/>
      <c r="Q54" s="208"/>
      <c r="R54" s="207"/>
      <c r="S54" s="208"/>
    </row>
    <row r="55" spans="1:19">
      <c r="A55" s="204">
        <v>4.16</v>
      </c>
      <c r="B55" s="205" t="s">
        <v>69</v>
      </c>
      <c r="C55" s="201" t="s">
        <v>14</v>
      </c>
      <c r="D55" s="202">
        <v>0.01</v>
      </c>
      <c r="E55" s="203"/>
      <c r="F55" s="203"/>
      <c r="G55" s="203"/>
      <c r="H55" s="203"/>
      <c r="I55" s="203"/>
      <c r="J55" s="203">
        <v>0.01</v>
      </c>
      <c r="K55" s="203">
        <v>0.01</v>
      </c>
      <c r="L55" s="210"/>
      <c r="M55" s="210"/>
      <c r="Q55" s="208"/>
      <c r="R55" s="207"/>
      <c r="S55" s="208"/>
    </row>
    <row r="56" spans="1:19">
      <c r="A56" s="204">
        <v>4.17</v>
      </c>
      <c r="B56" s="205" t="s">
        <v>70</v>
      </c>
      <c r="C56" s="201" t="s">
        <v>14</v>
      </c>
      <c r="D56" s="202">
        <v>0.01</v>
      </c>
      <c r="E56" s="203"/>
      <c r="F56" s="203"/>
      <c r="G56" s="203"/>
      <c r="H56" s="203"/>
      <c r="I56" s="203"/>
      <c r="J56" s="203">
        <v>0.01</v>
      </c>
      <c r="K56" s="203">
        <v>0.01</v>
      </c>
      <c r="L56" s="210"/>
      <c r="M56" s="210"/>
      <c r="Q56" s="208"/>
      <c r="R56" s="207"/>
      <c r="S56" s="208"/>
    </row>
    <row r="57" spans="1:19">
      <c r="A57" s="204">
        <v>4.18</v>
      </c>
      <c r="B57" s="205" t="s">
        <v>71</v>
      </c>
      <c r="C57" s="201" t="s">
        <v>14</v>
      </c>
      <c r="D57" s="202">
        <v>0.01</v>
      </c>
      <c r="E57" s="203"/>
      <c r="F57" s="203"/>
      <c r="G57" s="203"/>
      <c r="H57" s="203"/>
      <c r="I57" s="203"/>
      <c r="J57" s="203">
        <v>0.01</v>
      </c>
      <c r="K57" s="203">
        <v>0.01</v>
      </c>
      <c r="L57" s="210"/>
      <c r="M57" s="210"/>
      <c r="Q57" s="208"/>
      <c r="R57" s="207"/>
      <c r="S57" s="208"/>
    </row>
    <row r="58" spans="1:19">
      <c r="A58" s="204">
        <v>4.1900000000000004</v>
      </c>
      <c r="B58" s="205" t="s">
        <v>72</v>
      </c>
      <c r="C58" s="201" t="s">
        <v>14</v>
      </c>
      <c r="D58" s="202">
        <v>0.01</v>
      </c>
      <c r="E58" s="203"/>
      <c r="F58" s="203"/>
      <c r="G58" s="203"/>
      <c r="H58" s="203"/>
      <c r="I58" s="203"/>
      <c r="J58" s="203">
        <v>0.01</v>
      </c>
      <c r="K58" s="203">
        <v>0.01</v>
      </c>
      <c r="L58" s="210"/>
      <c r="M58" s="210"/>
      <c r="Q58" s="208"/>
      <c r="R58" s="207"/>
      <c r="S58" s="208"/>
    </row>
    <row r="59" spans="1:19">
      <c r="A59" s="204">
        <v>4.2</v>
      </c>
      <c r="B59" s="205" t="s">
        <v>73</v>
      </c>
      <c r="C59" s="201" t="s">
        <v>23</v>
      </c>
      <c r="D59" s="202">
        <v>0.01</v>
      </c>
      <c r="E59" s="203"/>
      <c r="F59" s="203"/>
      <c r="G59" s="203"/>
      <c r="H59" s="203"/>
      <c r="I59" s="203"/>
      <c r="J59" s="203">
        <v>0.01</v>
      </c>
      <c r="K59" s="203">
        <v>0.01</v>
      </c>
      <c r="L59" s="210"/>
      <c r="M59" s="210"/>
      <c r="Q59" s="208"/>
      <c r="R59" s="207"/>
      <c r="S59" s="208"/>
    </row>
    <row r="60" spans="1:19">
      <c r="A60" s="204">
        <v>4.21</v>
      </c>
      <c r="B60" s="205" t="s">
        <v>74</v>
      </c>
      <c r="C60" s="201" t="s">
        <v>23</v>
      </c>
      <c r="D60" s="202">
        <v>0.01</v>
      </c>
      <c r="E60" s="203"/>
      <c r="F60" s="203"/>
      <c r="G60" s="203"/>
      <c r="H60" s="203"/>
      <c r="I60" s="203"/>
      <c r="J60" s="203">
        <v>0.01</v>
      </c>
      <c r="K60" s="203">
        <v>0.01</v>
      </c>
      <c r="L60" s="210"/>
      <c r="M60" s="210"/>
      <c r="Q60" s="208"/>
      <c r="R60" s="207"/>
      <c r="S60" s="208"/>
    </row>
    <row r="61" spans="1:19">
      <c r="A61" s="204">
        <v>4.22</v>
      </c>
      <c r="B61" s="205" t="s">
        <v>75</v>
      </c>
      <c r="C61" s="201" t="s">
        <v>23</v>
      </c>
      <c r="D61" s="202">
        <v>0.01</v>
      </c>
      <c r="E61" s="203"/>
      <c r="F61" s="203"/>
      <c r="G61" s="203"/>
      <c r="H61" s="203"/>
      <c r="I61" s="203"/>
      <c r="J61" s="203">
        <v>0.01</v>
      </c>
      <c r="K61" s="203">
        <v>0.01</v>
      </c>
      <c r="L61" s="210"/>
      <c r="M61" s="210"/>
      <c r="Q61" s="208"/>
      <c r="R61" s="207"/>
      <c r="S61" s="208"/>
    </row>
    <row r="62" spans="1:19">
      <c r="A62" s="204">
        <v>4.2300000000000004</v>
      </c>
      <c r="B62" s="205" t="s">
        <v>76</v>
      </c>
      <c r="C62" s="201" t="s">
        <v>23</v>
      </c>
      <c r="D62" s="202">
        <v>0.01</v>
      </c>
      <c r="E62" s="203"/>
      <c r="F62" s="203"/>
      <c r="G62" s="203"/>
      <c r="H62" s="203"/>
      <c r="I62" s="203"/>
      <c r="J62" s="203">
        <v>0.01</v>
      </c>
      <c r="K62" s="203">
        <v>0.01</v>
      </c>
      <c r="L62" s="210"/>
      <c r="M62" s="210"/>
      <c r="Q62" s="208"/>
      <c r="R62" s="207"/>
      <c r="S62" s="208"/>
    </row>
    <row r="63" spans="1:19">
      <c r="A63" s="204">
        <v>4.24</v>
      </c>
      <c r="B63" s="188" t="s">
        <v>77</v>
      </c>
      <c r="C63" s="211" t="s">
        <v>14</v>
      </c>
      <c r="D63" s="202"/>
      <c r="E63" s="203"/>
      <c r="F63" s="203"/>
      <c r="G63" s="203"/>
      <c r="H63" s="203"/>
      <c r="I63" s="203"/>
      <c r="J63" s="203"/>
      <c r="K63" s="203"/>
      <c r="L63" s="210"/>
      <c r="M63" s="210"/>
      <c r="Q63" s="208"/>
      <c r="R63" s="207"/>
      <c r="S63" s="208"/>
    </row>
    <row r="64" spans="1:19">
      <c r="A64" s="204">
        <v>4.25</v>
      </c>
      <c r="B64" s="205" t="s">
        <v>78</v>
      </c>
      <c r="C64" s="212" t="s">
        <v>14</v>
      </c>
      <c r="D64" s="202"/>
      <c r="E64" s="203"/>
      <c r="F64" s="203"/>
      <c r="G64" s="203"/>
      <c r="H64" s="203"/>
      <c r="I64" s="203"/>
      <c r="J64" s="203"/>
      <c r="K64" s="203"/>
      <c r="L64" s="210"/>
      <c r="M64" s="210"/>
      <c r="Q64" s="208"/>
      <c r="R64" s="207"/>
      <c r="S64" s="208"/>
    </row>
    <row r="65" spans="1:19">
      <c r="A65" s="204">
        <v>4.26</v>
      </c>
      <c r="B65" s="205" t="s">
        <v>79</v>
      </c>
      <c r="C65" s="212" t="s">
        <v>14</v>
      </c>
      <c r="D65" s="202"/>
      <c r="E65" s="203"/>
      <c r="F65" s="203"/>
      <c r="G65" s="203"/>
      <c r="H65" s="203"/>
      <c r="I65" s="203"/>
      <c r="J65" s="203"/>
      <c r="K65" s="203"/>
      <c r="L65" s="210"/>
      <c r="M65" s="210"/>
      <c r="Q65" s="208"/>
      <c r="R65" s="207"/>
      <c r="S65" s="208"/>
    </row>
    <row r="66" spans="1:19">
      <c r="A66" s="204">
        <v>4.2699999999999996</v>
      </c>
      <c r="B66" s="205" t="s">
        <v>22</v>
      </c>
      <c r="C66" s="212" t="s">
        <v>23</v>
      </c>
      <c r="D66" s="202"/>
      <c r="E66" s="203"/>
      <c r="F66" s="203"/>
      <c r="G66" s="203"/>
      <c r="H66" s="203"/>
      <c r="I66" s="203"/>
      <c r="J66" s="203"/>
      <c r="K66" s="203"/>
      <c r="L66" s="210"/>
      <c r="M66" s="210"/>
      <c r="Q66" s="208"/>
      <c r="R66" s="207"/>
      <c r="S66" s="208"/>
    </row>
    <row r="67" spans="1:19">
      <c r="A67" s="204">
        <v>4.28</v>
      </c>
      <c r="B67" s="205" t="s">
        <v>80</v>
      </c>
      <c r="C67" s="212" t="s">
        <v>14</v>
      </c>
      <c r="D67" s="202"/>
      <c r="E67" s="203"/>
      <c r="F67" s="203"/>
      <c r="G67" s="203"/>
      <c r="H67" s="203"/>
      <c r="I67" s="203"/>
      <c r="J67" s="203"/>
      <c r="K67" s="203"/>
      <c r="L67" s="210"/>
      <c r="M67" s="210"/>
      <c r="Q67" s="208"/>
      <c r="R67" s="207"/>
      <c r="S67" s="208"/>
    </row>
    <row r="68" spans="1:19">
      <c r="A68" s="204">
        <v>4.29</v>
      </c>
      <c r="B68" s="205" t="s">
        <v>81</v>
      </c>
      <c r="C68" s="212" t="s">
        <v>14</v>
      </c>
      <c r="D68" s="202"/>
      <c r="E68" s="203"/>
      <c r="F68" s="203"/>
      <c r="G68" s="203"/>
      <c r="H68" s="203"/>
      <c r="I68" s="203"/>
      <c r="J68" s="203"/>
      <c r="K68" s="203"/>
      <c r="L68" s="210"/>
      <c r="M68" s="210"/>
      <c r="Q68" s="208"/>
      <c r="R68" s="207"/>
      <c r="S68" s="208"/>
    </row>
    <row r="69" spans="1:19">
      <c r="A69" s="204">
        <v>4.3</v>
      </c>
      <c r="B69" s="205" t="s">
        <v>82</v>
      </c>
      <c r="C69" s="212" t="s">
        <v>14</v>
      </c>
      <c r="D69" s="202"/>
      <c r="E69" s="203"/>
      <c r="F69" s="203"/>
      <c r="G69" s="203"/>
      <c r="H69" s="203"/>
      <c r="I69" s="203"/>
      <c r="J69" s="203"/>
      <c r="K69" s="203"/>
      <c r="L69" s="210"/>
      <c r="M69" s="210"/>
      <c r="Q69" s="208"/>
      <c r="R69" s="207"/>
      <c r="S69" s="208"/>
    </row>
    <row r="70" spans="1:19">
      <c r="A70" s="204">
        <v>4.3099999999999996</v>
      </c>
      <c r="B70" s="205" t="s">
        <v>83</v>
      </c>
      <c r="C70" s="212" t="s">
        <v>14</v>
      </c>
      <c r="D70" s="202"/>
      <c r="E70" s="203"/>
      <c r="F70" s="203"/>
      <c r="G70" s="203"/>
      <c r="H70" s="203"/>
      <c r="I70" s="203"/>
      <c r="J70" s="203"/>
      <c r="K70" s="203"/>
      <c r="L70" s="210"/>
      <c r="M70" s="210"/>
      <c r="Q70" s="208"/>
      <c r="R70" s="207"/>
      <c r="S70" s="208"/>
    </row>
    <row r="71" spans="1:19">
      <c r="A71" s="204">
        <v>4.32</v>
      </c>
      <c r="B71" s="205" t="s">
        <v>84</v>
      </c>
      <c r="C71" s="212" t="s">
        <v>14</v>
      </c>
      <c r="D71" s="202"/>
      <c r="E71" s="203"/>
      <c r="F71" s="203"/>
      <c r="G71" s="203"/>
      <c r="H71" s="203"/>
      <c r="I71" s="203"/>
      <c r="J71" s="203"/>
      <c r="K71" s="203"/>
      <c r="L71" s="210"/>
      <c r="M71" s="210"/>
      <c r="Q71" s="208"/>
      <c r="R71" s="207"/>
      <c r="S71" s="208"/>
    </row>
    <row r="72" spans="1:19">
      <c r="A72" s="204">
        <v>4.33</v>
      </c>
      <c r="B72" s="205" t="s">
        <v>85</v>
      </c>
      <c r="C72" s="212" t="s">
        <v>23</v>
      </c>
      <c r="D72" s="202"/>
      <c r="E72" s="203"/>
      <c r="F72" s="203"/>
      <c r="G72" s="203"/>
      <c r="H72" s="203"/>
      <c r="I72" s="203"/>
      <c r="J72" s="203"/>
      <c r="K72" s="203"/>
      <c r="L72" s="210"/>
      <c r="M72" s="210"/>
      <c r="Q72" s="208"/>
      <c r="R72" s="207"/>
      <c r="S72" s="208"/>
    </row>
    <row r="73" spans="1:19">
      <c r="A73" s="204">
        <v>4.34</v>
      </c>
      <c r="B73" s="205" t="s">
        <v>86</v>
      </c>
      <c r="C73" s="212" t="s">
        <v>14</v>
      </c>
      <c r="D73" s="202"/>
      <c r="E73" s="203"/>
      <c r="F73" s="203"/>
      <c r="G73" s="203"/>
      <c r="H73" s="203"/>
      <c r="I73" s="203"/>
      <c r="J73" s="203"/>
      <c r="K73" s="203"/>
      <c r="L73" s="210"/>
      <c r="M73" s="210"/>
      <c r="Q73" s="208"/>
      <c r="R73" s="207"/>
      <c r="S73" s="208"/>
    </row>
    <row r="74" spans="1:19">
      <c r="A74" s="204">
        <v>4.3499999999999996</v>
      </c>
      <c r="B74" s="205" t="s">
        <v>87</v>
      </c>
      <c r="C74" s="212" t="s">
        <v>23</v>
      </c>
      <c r="D74" s="202"/>
      <c r="E74" s="203"/>
      <c r="F74" s="203"/>
      <c r="G74" s="203"/>
      <c r="H74" s="203"/>
      <c r="I74" s="203"/>
      <c r="J74" s="203"/>
      <c r="K74" s="203"/>
      <c r="L74" s="210"/>
      <c r="M74" s="210"/>
      <c r="Q74" s="208"/>
      <c r="R74" s="207"/>
      <c r="S74" s="208"/>
    </row>
    <row r="75" spans="1:19">
      <c r="A75" s="204">
        <v>4.3600000000000003</v>
      </c>
      <c r="B75" s="205" t="s">
        <v>88</v>
      </c>
      <c r="C75" s="212" t="s">
        <v>23</v>
      </c>
      <c r="D75" s="202"/>
      <c r="E75" s="203"/>
      <c r="F75" s="203"/>
      <c r="G75" s="203"/>
      <c r="H75" s="203"/>
      <c r="I75" s="203"/>
      <c r="J75" s="203"/>
      <c r="K75" s="203"/>
      <c r="L75" s="210"/>
      <c r="M75" s="210"/>
      <c r="Q75" s="208"/>
      <c r="R75" s="207"/>
      <c r="S75" s="208"/>
    </row>
    <row r="76" spans="1:19">
      <c r="A76" s="204">
        <v>4.37</v>
      </c>
      <c r="B76" s="205" t="s">
        <v>89</v>
      </c>
      <c r="C76" s="212" t="s">
        <v>44</v>
      </c>
      <c r="D76" s="202"/>
      <c r="E76" s="203"/>
      <c r="F76" s="203"/>
      <c r="G76" s="203"/>
      <c r="H76" s="203"/>
      <c r="I76" s="203"/>
      <c r="J76" s="203"/>
      <c r="K76" s="203"/>
      <c r="L76" s="210"/>
      <c r="M76" s="210"/>
      <c r="Q76" s="208"/>
      <c r="R76" s="207"/>
      <c r="S76" s="208"/>
    </row>
    <row r="77" spans="1:19">
      <c r="A77" s="199">
        <v>5</v>
      </c>
      <c r="B77" s="200" t="s">
        <v>91</v>
      </c>
      <c r="C77" s="201" t="s">
        <v>44</v>
      </c>
      <c r="D77" s="202"/>
      <c r="E77" s="203"/>
      <c r="F77" s="203"/>
      <c r="G77" s="203"/>
      <c r="H77" s="203"/>
      <c r="I77" s="203"/>
      <c r="J77" s="203"/>
      <c r="K77" s="203"/>
      <c r="L77" s="210"/>
      <c r="M77" s="210"/>
      <c r="Q77" s="208"/>
      <c r="R77" s="207"/>
      <c r="S77" s="208"/>
    </row>
    <row r="78" spans="1:19">
      <c r="A78" s="199">
        <v>6</v>
      </c>
      <c r="B78" s="200" t="s">
        <v>92</v>
      </c>
      <c r="C78" s="201" t="s">
        <v>44</v>
      </c>
      <c r="D78" s="202"/>
      <c r="E78" s="203"/>
      <c r="F78" s="203"/>
      <c r="G78" s="203"/>
      <c r="H78" s="203"/>
      <c r="I78" s="203"/>
      <c r="J78" s="203"/>
      <c r="K78" s="203"/>
      <c r="L78" s="210"/>
      <c r="M78" s="210"/>
      <c r="Q78" s="208"/>
      <c r="R78" s="207"/>
      <c r="S78" s="208"/>
    </row>
    <row r="79" spans="1:19">
      <c r="A79" s="204">
        <v>6.01</v>
      </c>
      <c r="B79" s="205" t="s">
        <v>93</v>
      </c>
      <c r="C79" s="201" t="s">
        <v>44</v>
      </c>
      <c r="D79" s="202">
        <v>0.01</v>
      </c>
      <c r="E79" s="203"/>
      <c r="F79" s="203"/>
      <c r="G79" s="203"/>
      <c r="H79" s="203"/>
      <c r="I79" s="203"/>
      <c r="J79" s="203">
        <v>0.01</v>
      </c>
      <c r="K79" s="203">
        <v>0.01</v>
      </c>
      <c r="L79" s="210"/>
      <c r="M79" s="210"/>
      <c r="Q79" s="208"/>
      <c r="R79" s="207"/>
      <c r="S79" s="208"/>
    </row>
    <row r="80" spans="1:19">
      <c r="A80" s="204">
        <v>6.02</v>
      </c>
      <c r="B80" s="205" t="s">
        <v>94</v>
      </c>
      <c r="C80" s="201" t="s">
        <v>14</v>
      </c>
      <c r="D80" s="237">
        <v>14</v>
      </c>
      <c r="E80" s="203">
        <v>12</v>
      </c>
      <c r="F80" s="203"/>
      <c r="G80" s="203"/>
      <c r="H80" s="203"/>
      <c r="I80" s="203"/>
      <c r="J80" s="203">
        <v>14</v>
      </c>
      <c r="K80" s="203">
        <v>12</v>
      </c>
      <c r="L80" s="210"/>
      <c r="M80" s="210"/>
      <c r="Q80" s="208"/>
      <c r="R80" s="207"/>
      <c r="S80" s="208"/>
    </row>
    <row r="81" spans="1:19">
      <c r="A81" s="204">
        <v>6.03</v>
      </c>
      <c r="B81" s="205" t="s">
        <v>95</v>
      </c>
      <c r="C81" s="201" t="s">
        <v>14</v>
      </c>
      <c r="D81" s="237">
        <v>5</v>
      </c>
      <c r="E81" s="203">
        <v>4</v>
      </c>
      <c r="F81" s="203"/>
      <c r="G81" s="203"/>
      <c r="H81" s="203"/>
      <c r="I81" s="203"/>
      <c r="J81" s="203">
        <v>5</v>
      </c>
      <c r="K81" s="203">
        <v>4</v>
      </c>
      <c r="L81" s="210"/>
      <c r="M81" s="210"/>
      <c r="Q81" s="208"/>
      <c r="R81" s="207"/>
      <c r="S81" s="208"/>
    </row>
    <row r="82" spans="1:19">
      <c r="A82" s="213">
        <v>7</v>
      </c>
      <c r="B82" s="200" t="s">
        <v>96</v>
      </c>
      <c r="C82" s="201" t="s">
        <v>44</v>
      </c>
      <c r="D82" s="202"/>
      <c r="E82" s="203"/>
      <c r="F82" s="203"/>
      <c r="G82" s="203"/>
      <c r="H82" s="203"/>
      <c r="I82" s="203"/>
      <c r="J82" s="203"/>
      <c r="K82" s="203"/>
      <c r="L82" s="210"/>
      <c r="M82" s="210"/>
      <c r="Q82" s="208"/>
      <c r="R82" s="207"/>
      <c r="S82" s="208"/>
    </row>
    <row r="83" spans="1:19">
      <c r="A83" s="213">
        <v>8</v>
      </c>
      <c r="B83" s="200" t="s">
        <v>97</v>
      </c>
      <c r="C83" s="201" t="s">
        <v>44</v>
      </c>
      <c r="D83" s="202"/>
      <c r="E83" s="203"/>
      <c r="F83" s="203"/>
      <c r="G83" s="203"/>
      <c r="H83" s="203"/>
      <c r="I83" s="203"/>
      <c r="J83" s="203"/>
      <c r="K83" s="203"/>
      <c r="L83" s="210"/>
      <c r="M83" s="210"/>
      <c r="Q83" s="208"/>
      <c r="R83" s="207"/>
      <c r="S83" s="208"/>
    </row>
    <row r="84" spans="1:19">
      <c r="A84" s="204">
        <v>8.01</v>
      </c>
      <c r="B84" s="205" t="s">
        <v>98</v>
      </c>
      <c r="C84" s="201" t="s">
        <v>14</v>
      </c>
      <c r="D84" s="237">
        <v>2.5</v>
      </c>
      <c r="E84" s="203"/>
      <c r="F84" s="203"/>
      <c r="G84" s="203">
        <v>0.25</v>
      </c>
      <c r="H84" s="203"/>
      <c r="I84" s="203"/>
      <c r="J84" s="203">
        <v>2.5</v>
      </c>
      <c r="K84" s="203">
        <v>0.25</v>
      </c>
      <c r="L84" s="210"/>
      <c r="M84" s="210"/>
      <c r="Q84" s="208"/>
      <c r="R84" s="207"/>
      <c r="S84" s="208"/>
    </row>
    <row r="85" spans="1:19">
      <c r="A85" s="204">
        <v>8.02</v>
      </c>
      <c r="B85" s="205" t="s">
        <v>99</v>
      </c>
      <c r="C85" s="201" t="s">
        <v>23</v>
      </c>
      <c r="D85" s="202">
        <v>92000</v>
      </c>
      <c r="E85" s="203">
        <v>87200</v>
      </c>
      <c r="F85" s="203">
        <v>87200</v>
      </c>
      <c r="G85" s="203">
        <v>87200</v>
      </c>
      <c r="H85" s="203">
        <v>87200</v>
      </c>
      <c r="I85" s="203"/>
      <c r="J85" s="203">
        <v>92000</v>
      </c>
      <c r="K85" s="203">
        <v>92000</v>
      </c>
      <c r="L85" s="214">
        <v>87200</v>
      </c>
      <c r="M85" s="214">
        <v>80000</v>
      </c>
      <c r="O85" s="191">
        <v>75000</v>
      </c>
      <c r="R85" s="207">
        <f>IF(L85&lt;&gt;"",(L85-O85)/O85,"")</f>
        <v>0.16266666666666665</v>
      </c>
    </row>
    <row r="86" spans="1:19">
      <c r="A86" s="204">
        <v>8.0299999999999994</v>
      </c>
      <c r="B86" s="205" t="s">
        <v>100</v>
      </c>
      <c r="C86" s="201" t="s">
        <v>23</v>
      </c>
      <c r="D86" s="202">
        <v>40000</v>
      </c>
      <c r="E86" s="203">
        <v>27250</v>
      </c>
      <c r="F86" s="203">
        <v>40000</v>
      </c>
      <c r="G86" s="203">
        <v>27250</v>
      </c>
      <c r="H86" s="203">
        <v>27250</v>
      </c>
      <c r="I86" s="203"/>
      <c r="J86" s="203">
        <v>40000</v>
      </c>
      <c r="K86" s="203">
        <v>40000</v>
      </c>
      <c r="L86" s="214">
        <v>27250</v>
      </c>
      <c r="M86" s="214">
        <v>25000</v>
      </c>
      <c r="O86" s="191">
        <v>20000</v>
      </c>
      <c r="R86" s="207">
        <f>IF(L86&lt;&gt;"",(L86-O86)/O86,"")</f>
        <v>0.36249999999999999</v>
      </c>
    </row>
    <row r="87" spans="1:19">
      <c r="A87" s="213">
        <v>9</v>
      </c>
      <c r="B87" s="200" t="s">
        <v>101</v>
      </c>
      <c r="C87" s="201" t="s">
        <v>44</v>
      </c>
      <c r="D87" s="202"/>
      <c r="E87" s="203"/>
      <c r="F87" s="203"/>
      <c r="G87" s="203"/>
      <c r="H87" s="203"/>
      <c r="I87" s="203"/>
      <c r="J87" s="203"/>
      <c r="K87" s="203"/>
      <c r="L87" s="210"/>
      <c r="M87" s="210"/>
      <c r="Q87" s="208"/>
      <c r="R87" s="207"/>
      <c r="S87" s="208"/>
    </row>
    <row r="88" spans="1:19">
      <c r="A88" s="213">
        <v>10</v>
      </c>
      <c r="B88" s="200" t="s">
        <v>102</v>
      </c>
      <c r="C88" s="201" t="s">
        <v>23</v>
      </c>
      <c r="D88" s="202">
        <v>85000</v>
      </c>
      <c r="E88" s="203">
        <v>80000</v>
      </c>
      <c r="F88" s="203">
        <v>80000</v>
      </c>
      <c r="G88" s="203">
        <v>80000</v>
      </c>
      <c r="H88" s="203">
        <v>80000</v>
      </c>
      <c r="I88" s="203"/>
      <c r="J88" s="203">
        <v>85000</v>
      </c>
      <c r="K88" s="203">
        <v>85000</v>
      </c>
      <c r="L88" s="214">
        <v>80000</v>
      </c>
      <c r="M88" s="214">
        <v>80000</v>
      </c>
      <c r="O88" s="191">
        <v>80000</v>
      </c>
      <c r="R88" s="207">
        <f>IF(L88&lt;&gt;"",(L88-O88)/O88,"")</f>
        <v>0</v>
      </c>
    </row>
    <row r="89" spans="1:19">
      <c r="A89" s="213">
        <v>11</v>
      </c>
      <c r="B89" s="200" t="s">
        <v>103</v>
      </c>
      <c r="C89" s="201" t="s">
        <v>44</v>
      </c>
      <c r="D89" s="202"/>
      <c r="E89" s="203"/>
      <c r="F89" s="203"/>
      <c r="G89" s="203"/>
      <c r="H89" s="203"/>
      <c r="I89" s="203"/>
      <c r="J89" s="203"/>
      <c r="K89" s="203"/>
      <c r="L89" s="210"/>
      <c r="M89" s="210"/>
      <c r="Q89" s="208"/>
      <c r="R89" s="207"/>
      <c r="S89" s="208"/>
    </row>
    <row r="90" spans="1:19">
      <c r="A90" s="204">
        <v>11.01</v>
      </c>
      <c r="B90" s="205" t="s">
        <v>104</v>
      </c>
      <c r="C90" s="201" t="s">
        <v>14</v>
      </c>
      <c r="D90" s="202">
        <v>10</v>
      </c>
      <c r="E90" s="203"/>
      <c r="F90" s="203">
        <v>11</v>
      </c>
      <c r="G90" s="203">
        <v>10</v>
      </c>
      <c r="H90" s="203">
        <v>10</v>
      </c>
      <c r="I90" s="203"/>
      <c r="J90" s="203">
        <v>10</v>
      </c>
      <c r="K90" s="203">
        <v>10</v>
      </c>
      <c r="L90" s="210"/>
      <c r="M90" s="210"/>
      <c r="Q90" s="208"/>
      <c r="R90" s="207"/>
      <c r="S90" s="208"/>
    </row>
    <row r="91" spans="1:19">
      <c r="A91" s="204">
        <v>11.02</v>
      </c>
      <c r="B91" s="205" t="s">
        <v>105</v>
      </c>
      <c r="C91" s="201" t="s">
        <v>106</v>
      </c>
      <c r="D91" s="202">
        <v>3</v>
      </c>
      <c r="E91" s="203"/>
      <c r="F91" s="203">
        <v>3</v>
      </c>
      <c r="G91" s="203">
        <v>3</v>
      </c>
      <c r="H91" s="203"/>
      <c r="I91" s="203"/>
      <c r="J91" s="203">
        <v>3</v>
      </c>
      <c r="K91" s="203">
        <v>3</v>
      </c>
      <c r="L91" s="210"/>
      <c r="M91" s="210"/>
      <c r="Q91" s="208"/>
      <c r="R91" s="207"/>
      <c r="S91" s="208"/>
    </row>
    <row r="92" spans="1:19">
      <c r="A92" s="204">
        <v>11.03</v>
      </c>
      <c r="B92" s="205" t="s">
        <v>107</v>
      </c>
      <c r="C92" s="201" t="s">
        <v>14</v>
      </c>
      <c r="D92" s="237">
        <v>90</v>
      </c>
      <c r="E92" s="203">
        <v>70</v>
      </c>
      <c r="F92" s="203">
        <v>41</v>
      </c>
      <c r="G92" s="203">
        <v>36</v>
      </c>
      <c r="H92" s="203"/>
      <c r="I92" s="203"/>
      <c r="J92" s="203">
        <v>120</v>
      </c>
      <c r="K92" s="203">
        <v>70</v>
      </c>
      <c r="L92" s="210"/>
      <c r="M92" s="210"/>
      <c r="Q92" s="208"/>
      <c r="R92" s="207"/>
      <c r="S92" s="208"/>
    </row>
    <row r="93" spans="1:19">
      <c r="A93" s="204">
        <v>11.04</v>
      </c>
      <c r="B93" s="205" t="s">
        <v>108</v>
      </c>
      <c r="C93" s="201" t="s">
        <v>14</v>
      </c>
      <c r="D93" s="237">
        <v>90</v>
      </c>
      <c r="E93" s="203"/>
      <c r="F93" s="203"/>
      <c r="G93" s="203">
        <v>50</v>
      </c>
      <c r="H93" s="203"/>
      <c r="I93" s="203"/>
      <c r="J93" s="203">
        <v>120</v>
      </c>
      <c r="K93" s="203">
        <v>90</v>
      </c>
      <c r="L93" s="210"/>
      <c r="M93" s="210"/>
      <c r="Q93" s="208"/>
      <c r="R93" s="207"/>
      <c r="S93" s="208"/>
    </row>
    <row r="94" spans="1:19">
      <c r="A94" s="204">
        <v>11.05</v>
      </c>
      <c r="B94" s="205" t="s">
        <v>109</v>
      </c>
      <c r="C94" s="201" t="s">
        <v>14</v>
      </c>
      <c r="D94" s="237">
        <v>90</v>
      </c>
      <c r="E94" s="203">
        <v>100</v>
      </c>
      <c r="F94" s="203">
        <v>103</v>
      </c>
      <c r="G94" s="203">
        <v>90</v>
      </c>
      <c r="H94" s="203">
        <v>50</v>
      </c>
      <c r="I94" s="203"/>
      <c r="J94" s="203">
        <v>120</v>
      </c>
      <c r="K94" s="203">
        <v>105</v>
      </c>
      <c r="L94" s="210"/>
      <c r="M94" s="210"/>
      <c r="Q94" s="208"/>
      <c r="R94" s="207"/>
      <c r="S94" s="208"/>
    </row>
    <row r="95" spans="1:19">
      <c r="A95" s="204">
        <v>11.06</v>
      </c>
      <c r="B95" s="205" t="s">
        <v>110</v>
      </c>
      <c r="C95" s="201" t="s">
        <v>11</v>
      </c>
      <c r="D95" s="202">
        <v>45</v>
      </c>
      <c r="E95" s="203"/>
      <c r="F95" s="203"/>
      <c r="G95" s="203">
        <v>45</v>
      </c>
      <c r="H95" s="203"/>
      <c r="I95" s="203"/>
      <c r="J95" s="203">
        <v>45</v>
      </c>
      <c r="K95" s="203">
        <v>45</v>
      </c>
      <c r="L95" s="210"/>
      <c r="M95" s="210"/>
      <c r="Q95" s="208"/>
      <c r="R95" s="207"/>
      <c r="S95" s="208"/>
    </row>
    <row r="96" spans="1:19">
      <c r="A96" s="204">
        <v>11.07</v>
      </c>
      <c r="B96" s="205" t="s">
        <v>111</v>
      </c>
      <c r="C96" s="201" t="s">
        <v>23</v>
      </c>
      <c r="D96" s="202">
        <v>450</v>
      </c>
      <c r="E96" s="203"/>
      <c r="F96" s="203"/>
      <c r="G96" s="203"/>
      <c r="H96" s="203"/>
      <c r="I96" s="203"/>
      <c r="J96" s="203">
        <v>450</v>
      </c>
      <c r="K96" s="203">
        <v>450</v>
      </c>
      <c r="L96" s="210"/>
      <c r="M96" s="210"/>
      <c r="Q96" s="208"/>
      <c r="R96" s="207"/>
      <c r="S96" s="208"/>
    </row>
    <row r="97" spans="1:19">
      <c r="A97" s="204">
        <v>11.08</v>
      </c>
      <c r="B97" s="205" t="s">
        <v>112</v>
      </c>
      <c r="C97" s="201" t="s">
        <v>14</v>
      </c>
      <c r="D97" s="202">
        <v>36</v>
      </c>
      <c r="E97" s="203"/>
      <c r="F97" s="203"/>
      <c r="G97" s="203">
        <v>36</v>
      </c>
      <c r="H97" s="203"/>
      <c r="I97" s="203"/>
      <c r="J97" s="203">
        <v>36</v>
      </c>
      <c r="K97" s="203">
        <v>36</v>
      </c>
      <c r="L97" s="210"/>
      <c r="M97" s="210"/>
      <c r="Q97" s="208"/>
      <c r="R97" s="207"/>
      <c r="S97" s="208"/>
    </row>
    <row r="98" spans="1:19">
      <c r="A98" s="204">
        <v>11.09</v>
      </c>
      <c r="B98" s="205" t="s">
        <v>113</v>
      </c>
      <c r="C98" s="201" t="s">
        <v>14</v>
      </c>
      <c r="D98" s="202">
        <v>12</v>
      </c>
      <c r="E98" s="203">
        <v>20</v>
      </c>
      <c r="F98" s="203"/>
      <c r="G98" s="203">
        <v>11.5</v>
      </c>
      <c r="H98" s="203">
        <v>12</v>
      </c>
      <c r="I98" s="203"/>
      <c r="J98" s="203">
        <v>12</v>
      </c>
      <c r="K98" s="203">
        <v>12</v>
      </c>
      <c r="L98" s="210"/>
      <c r="M98" s="210"/>
      <c r="Q98" s="208"/>
      <c r="R98" s="207"/>
      <c r="S98" s="208"/>
    </row>
    <row r="99" spans="1:19">
      <c r="A99" s="204">
        <v>11.1</v>
      </c>
      <c r="B99" s="205" t="s">
        <v>114</v>
      </c>
      <c r="C99" s="201" t="s">
        <v>14</v>
      </c>
      <c r="D99" s="202">
        <v>11</v>
      </c>
      <c r="E99" s="203"/>
      <c r="F99" s="203"/>
      <c r="G99" s="203">
        <v>11</v>
      </c>
      <c r="H99" s="203"/>
      <c r="I99" s="203"/>
      <c r="J99" s="203">
        <v>11</v>
      </c>
      <c r="K99" s="203">
        <v>11</v>
      </c>
      <c r="L99" s="210"/>
      <c r="M99" s="210"/>
      <c r="Q99" s="208"/>
      <c r="R99" s="207"/>
      <c r="S99" s="208"/>
    </row>
    <row r="100" spans="1:19">
      <c r="A100" s="204">
        <v>11.11</v>
      </c>
      <c r="B100" s="205" t="s">
        <v>115</v>
      </c>
      <c r="C100" s="201" t="s">
        <v>23</v>
      </c>
      <c r="D100" s="202">
        <v>2200</v>
      </c>
      <c r="E100" s="203"/>
      <c r="F100" s="203"/>
      <c r="G100" s="203">
        <v>2000</v>
      </c>
      <c r="H100" s="203">
        <v>2200</v>
      </c>
      <c r="I100" s="203"/>
      <c r="J100" s="203">
        <v>2200</v>
      </c>
      <c r="K100" s="203">
        <v>2200</v>
      </c>
      <c r="L100" s="210"/>
      <c r="M100" s="210"/>
      <c r="Q100" s="208"/>
      <c r="R100" s="207"/>
      <c r="S100" s="208"/>
    </row>
    <row r="101" spans="1:19">
      <c r="A101" s="204">
        <v>11.12</v>
      </c>
      <c r="B101" s="205" t="s">
        <v>116</v>
      </c>
      <c r="C101" s="201" t="s">
        <v>14</v>
      </c>
      <c r="D101" s="202">
        <v>8</v>
      </c>
      <c r="E101" s="203"/>
      <c r="F101" s="203"/>
      <c r="G101" s="203">
        <v>8</v>
      </c>
      <c r="H101" s="203"/>
      <c r="I101" s="203"/>
      <c r="J101" s="203">
        <v>8</v>
      </c>
      <c r="K101" s="203">
        <v>8</v>
      </c>
      <c r="L101" s="210"/>
      <c r="M101" s="210"/>
      <c r="Q101" s="208"/>
      <c r="R101" s="207"/>
      <c r="S101" s="208"/>
    </row>
    <row r="102" spans="1:19">
      <c r="A102" s="204">
        <v>11.13</v>
      </c>
      <c r="B102" s="205" t="s">
        <v>117</v>
      </c>
      <c r="C102" s="201" t="s">
        <v>14</v>
      </c>
      <c r="D102" s="202">
        <v>0.01</v>
      </c>
      <c r="E102" s="203"/>
      <c r="F102" s="203"/>
      <c r="G102" s="203"/>
      <c r="H102" s="203"/>
      <c r="I102" s="203"/>
      <c r="J102" s="203">
        <v>0.01</v>
      </c>
      <c r="K102" s="203">
        <v>0.01</v>
      </c>
      <c r="L102" s="210"/>
      <c r="M102" s="210"/>
      <c r="Q102" s="208"/>
      <c r="R102" s="207"/>
      <c r="S102" s="208"/>
    </row>
    <row r="103" spans="1:19">
      <c r="A103" s="204">
        <v>11.14</v>
      </c>
      <c r="B103" s="205" t="s">
        <v>118</v>
      </c>
      <c r="C103" s="201" t="s">
        <v>11</v>
      </c>
      <c r="D103" s="202"/>
      <c r="E103" s="203"/>
      <c r="F103" s="203"/>
      <c r="G103" s="203"/>
      <c r="H103" s="203"/>
      <c r="I103" s="203"/>
      <c r="J103" s="203"/>
      <c r="K103" s="203"/>
      <c r="L103" s="210"/>
      <c r="M103" s="210"/>
      <c r="Q103" s="208"/>
      <c r="R103" s="207"/>
      <c r="S103" s="208"/>
    </row>
    <row r="104" spans="1:19">
      <c r="A104" s="213">
        <v>12</v>
      </c>
      <c r="B104" s="200" t="s">
        <v>119</v>
      </c>
      <c r="C104" s="201" t="s">
        <v>44</v>
      </c>
      <c r="D104" s="202"/>
      <c r="E104" s="203"/>
      <c r="F104" s="203"/>
      <c r="G104" s="203"/>
      <c r="H104" s="203"/>
      <c r="I104" s="203"/>
      <c r="J104" s="203"/>
      <c r="K104" s="203"/>
      <c r="L104" s="210"/>
      <c r="M104" s="210"/>
      <c r="Q104" s="208"/>
      <c r="R104" s="207"/>
      <c r="S104" s="208"/>
    </row>
    <row r="105" spans="1:19">
      <c r="A105" s="213">
        <v>13</v>
      </c>
      <c r="B105" s="200" t="s">
        <v>120</v>
      </c>
      <c r="C105" s="201" t="s">
        <v>44</v>
      </c>
      <c r="D105" s="202"/>
      <c r="E105" s="203"/>
      <c r="F105" s="203"/>
      <c r="G105" s="203"/>
      <c r="H105" s="203"/>
      <c r="I105" s="203"/>
      <c r="J105" s="203"/>
      <c r="K105" s="203"/>
      <c r="L105" s="210"/>
      <c r="M105" s="210"/>
      <c r="Q105" s="208"/>
      <c r="R105" s="207"/>
      <c r="S105" s="208"/>
    </row>
    <row r="106" spans="1:19">
      <c r="A106" s="199">
        <v>15</v>
      </c>
      <c r="B106" s="200" t="s">
        <v>122</v>
      </c>
      <c r="C106" s="215"/>
      <c r="D106" s="202"/>
      <c r="E106" s="203"/>
      <c r="F106" s="203"/>
      <c r="G106" s="203"/>
      <c r="H106" s="203"/>
      <c r="I106" s="203"/>
      <c r="J106" s="203"/>
      <c r="K106" s="203"/>
      <c r="L106" s="210"/>
      <c r="M106" s="210"/>
      <c r="Q106" s="208"/>
      <c r="R106" s="207" t="str">
        <f>IF(L106&lt;&gt;"",(L106-O106)/O106,"")</f>
        <v/>
      </c>
      <c r="S106" s="208"/>
    </row>
    <row r="107" spans="1:19" ht="18.75">
      <c r="A107" s="204">
        <v>15.01</v>
      </c>
      <c r="B107" s="205" t="s">
        <v>123</v>
      </c>
      <c r="C107" s="201" t="s">
        <v>220</v>
      </c>
      <c r="D107" s="202">
        <v>8.5</v>
      </c>
      <c r="E107" s="203">
        <v>8</v>
      </c>
      <c r="F107" s="203">
        <v>8</v>
      </c>
      <c r="G107" s="203">
        <v>8</v>
      </c>
      <c r="H107" s="203">
        <v>8</v>
      </c>
      <c r="I107" s="203"/>
      <c r="J107" s="203">
        <v>8.5</v>
      </c>
      <c r="K107" s="203">
        <v>8.5</v>
      </c>
      <c r="L107" s="203">
        <v>8</v>
      </c>
      <c r="M107" s="203">
        <v>7.65</v>
      </c>
      <c r="N107" s="191">
        <v>7</v>
      </c>
      <c r="O107" s="206">
        <v>7.5</v>
      </c>
      <c r="P107" s="192">
        <v>7.1749999999999998</v>
      </c>
      <c r="Q107" s="188" t="s">
        <v>219</v>
      </c>
      <c r="R107" s="207">
        <f>IF(L107&lt;&gt;"",(L107-O107)/O107,"")</f>
        <v>6.6666666666666666E-2</v>
      </c>
      <c r="S107" s="208"/>
    </row>
    <row r="108" spans="1:19">
      <c r="A108" s="204">
        <v>15.02</v>
      </c>
      <c r="B108" s="205" t="s">
        <v>124</v>
      </c>
      <c r="C108" s="201" t="s">
        <v>23</v>
      </c>
      <c r="D108" s="202">
        <v>5000</v>
      </c>
      <c r="E108" s="203"/>
      <c r="F108" s="203"/>
      <c r="G108" s="203">
        <v>5000</v>
      </c>
      <c r="H108" s="203"/>
      <c r="I108" s="203"/>
      <c r="J108" s="203">
        <v>5000</v>
      </c>
      <c r="K108" s="203">
        <v>5000</v>
      </c>
      <c r="L108" s="203"/>
      <c r="M108" s="203"/>
      <c r="O108" s="206"/>
      <c r="R108" s="207"/>
      <c r="S108" s="208"/>
    </row>
    <row r="109" spans="1:19">
      <c r="A109" s="204">
        <v>15.03</v>
      </c>
      <c r="B109" s="205" t="s">
        <v>125</v>
      </c>
      <c r="C109" s="201"/>
      <c r="D109" s="202"/>
      <c r="E109" s="203"/>
      <c r="F109" s="203"/>
      <c r="G109" s="203"/>
      <c r="H109" s="203"/>
      <c r="I109" s="203"/>
      <c r="J109" s="203"/>
      <c r="K109" s="203"/>
      <c r="L109" s="203"/>
      <c r="M109" s="203"/>
      <c r="O109" s="206"/>
      <c r="R109" s="207" t="str">
        <f>IF(L109&lt;&gt;"",(L109-O109)/O109,"")</f>
        <v/>
      </c>
    </row>
    <row r="110" spans="1:19" ht="18.75">
      <c r="A110" s="204">
        <v>15.04</v>
      </c>
      <c r="B110" s="201" t="s">
        <v>126</v>
      </c>
      <c r="C110" s="201" t="s">
        <v>220</v>
      </c>
      <c r="D110" s="202">
        <v>95</v>
      </c>
      <c r="E110" s="203">
        <v>87.2</v>
      </c>
      <c r="F110" s="203">
        <v>87.2</v>
      </c>
      <c r="G110" s="203">
        <v>87.2</v>
      </c>
      <c r="H110" s="203">
        <v>87.2</v>
      </c>
      <c r="I110" s="203"/>
      <c r="J110" s="203">
        <v>95</v>
      </c>
      <c r="K110" s="203">
        <v>95</v>
      </c>
      <c r="L110" s="203">
        <v>87.2</v>
      </c>
      <c r="M110" s="203">
        <v>80</v>
      </c>
      <c r="N110" s="191">
        <v>60</v>
      </c>
      <c r="O110" s="206">
        <v>64</v>
      </c>
      <c r="P110" s="192">
        <v>61.5</v>
      </c>
      <c r="Q110" s="188" t="s">
        <v>219</v>
      </c>
      <c r="R110" s="207">
        <f>IF(L110&lt;&gt;"",(L110-O110)/O110,"")</f>
        <v>0.36250000000000004</v>
      </c>
    </row>
    <row r="111" spans="1:19" ht="18.75">
      <c r="A111" s="204">
        <v>15.05</v>
      </c>
      <c r="B111" s="201" t="s">
        <v>127</v>
      </c>
      <c r="C111" s="201" t="s">
        <v>220</v>
      </c>
      <c r="D111" s="202">
        <v>135</v>
      </c>
      <c r="E111" s="203">
        <v>131</v>
      </c>
      <c r="F111" s="203">
        <v>131</v>
      </c>
      <c r="G111" s="203">
        <v>135</v>
      </c>
      <c r="H111" s="203">
        <v>131</v>
      </c>
      <c r="I111" s="203"/>
      <c r="J111" s="203">
        <v>135</v>
      </c>
      <c r="K111" s="203">
        <v>135</v>
      </c>
      <c r="L111" s="203">
        <v>131</v>
      </c>
      <c r="M111" s="203">
        <v>120</v>
      </c>
      <c r="N111" s="191">
        <v>85</v>
      </c>
      <c r="O111" s="206">
        <v>86</v>
      </c>
      <c r="P111" s="192">
        <v>87.125</v>
      </c>
      <c r="Q111" s="188" t="s">
        <v>221</v>
      </c>
      <c r="R111" s="207">
        <f>IF(L111&lt;&gt;"",(L111-O111)/O111,"")</f>
        <v>0.52325581395348841</v>
      </c>
    </row>
    <row r="112" spans="1:19" ht="18.75">
      <c r="A112" s="204">
        <v>15.06</v>
      </c>
      <c r="B112" s="201" t="s">
        <v>128</v>
      </c>
      <c r="C112" s="201" t="s">
        <v>220</v>
      </c>
      <c r="D112" s="202">
        <v>200</v>
      </c>
      <c r="E112" s="203">
        <v>169</v>
      </c>
      <c r="F112" s="203">
        <v>169</v>
      </c>
      <c r="G112" s="203">
        <v>185</v>
      </c>
      <c r="H112" s="203">
        <v>169</v>
      </c>
      <c r="I112" s="203"/>
      <c r="J112" s="203">
        <v>200</v>
      </c>
      <c r="K112" s="203">
        <v>200</v>
      </c>
      <c r="L112" s="203">
        <v>169</v>
      </c>
      <c r="M112" s="203">
        <v>155</v>
      </c>
      <c r="N112" s="191">
        <v>100</v>
      </c>
      <c r="O112" s="206">
        <v>107</v>
      </c>
      <c r="P112" s="192">
        <v>102.5</v>
      </c>
      <c r="Q112" s="188" t="s">
        <v>219</v>
      </c>
      <c r="R112" s="207">
        <f>IF(L112&lt;&gt;"",(L112-O112)/O112,"")</f>
        <v>0.57943925233644855</v>
      </c>
    </row>
    <row r="113" spans="1:18" ht="18.75">
      <c r="A113" s="216">
        <v>15.061</v>
      </c>
      <c r="B113" s="217" t="s">
        <v>222</v>
      </c>
      <c r="C113" s="208" t="s">
        <v>220</v>
      </c>
      <c r="D113" s="202">
        <v>0.01</v>
      </c>
      <c r="E113" s="203"/>
      <c r="F113" s="203"/>
      <c r="G113" s="203"/>
      <c r="H113" s="203"/>
      <c r="I113" s="203"/>
      <c r="J113" s="203">
        <v>0.01</v>
      </c>
      <c r="K113" s="203">
        <v>0.01</v>
      </c>
      <c r="L113" s="203"/>
      <c r="M113" s="203"/>
      <c r="N113" s="191">
        <v>160</v>
      </c>
      <c r="O113" s="206">
        <v>170</v>
      </c>
      <c r="P113" s="192">
        <v>164</v>
      </c>
      <c r="R113" s="207" t="str">
        <f>IF(L113&lt;&gt;"",(L113-O113)/O113,"")</f>
        <v/>
      </c>
    </row>
    <row r="114" spans="1:18" ht="18.75">
      <c r="A114" s="204">
        <v>15.07</v>
      </c>
      <c r="B114" s="236" t="s">
        <v>129</v>
      </c>
      <c r="C114" s="208" t="s">
        <v>220</v>
      </c>
      <c r="D114" s="237">
        <v>3.9</v>
      </c>
      <c r="E114" s="203"/>
      <c r="F114" s="203"/>
      <c r="G114" s="203"/>
      <c r="H114" s="203"/>
      <c r="I114" s="203"/>
      <c r="J114" s="203">
        <v>3.9</v>
      </c>
      <c r="K114" s="203"/>
      <c r="L114" s="203"/>
      <c r="M114" s="203"/>
      <c r="O114" s="206"/>
      <c r="R114" s="207"/>
    </row>
    <row r="115" spans="1:18" ht="18.75">
      <c r="A115" s="204">
        <v>15.08</v>
      </c>
      <c r="B115" s="205" t="s">
        <v>130</v>
      </c>
      <c r="C115" s="201" t="s">
        <v>220</v>
      </c>
      <c r="D115" s="202">
        <v>69</v>
      </c>
      <c r="E115" s="203">
        <v>65</v>
      </c>
      <c r="F115" s="203">
        <v>65</v>
      </c>
      <c r="G115" s="203">
        <v>65</v>
      </c>
      <c r="H115" s="203">
        <v>65</v>
      </c>
      <c r="I115" s="203"/>
      <c r="J115" s="203">
        <v>69</v>
      </c>
      <c r="K115" s="203">
        <v>69</v>
      </c>
      <c r="L115" s="203">
        <v>65</v>
      </c>
      <c r="M115" s="203">
        <v>60</v>
      </c>
      <c r="N115" s="191">
        <v>55</v>
      </c>
      <c r="O115" s="206">
        <v>59</v>
      </c>
      <c r="P115" s="192">
        <v>56.375</v>
      </c>
      <c r="R115" s="207">
        <f>IF(L115&lt;&gt;"",(L115-O115)/O115,"")</f>
        <v>0.10169491525423729</v>
      </c>
    </row>
    <row r="116" spans="1:18" ht="18.75">
      <c r="A116" s="216">
        <v>15.081</v>
      </c>
      <c r="B116" s="208" t="s">
        <v>223</v>
      </c>
      <c r="C116" s="208" t="s">
        <v>220</v>
      </c>
      <c r="D116" s="202">
        <v>0.01</v>
      </c>
      <c r="E116" s="203"/>
      <c r="F116" s="203"/>
      <c r="G116" s="203"/>
      <c r="H116" s="203"/>
      <c r="I116" s="203"/>
      <c r="J116" s="203">
        <v>0.01</v>
      </c>
      <c r="K116" s="203">
        <v>0.01</v>
      </c>
      <c r="L116" s="203"/>
      <c r="M116" s="203"/>
      <c r="N116" s="191">
        <v>45</v>
      </c>
      <c r="O116" s="206">
        <v>48</v>
      </c>
      <c r="P116" s="192">
        <v>46.125</v>
      </c>
      <c r="R116" s="207" t="str">
        <f>IF(L116&lt;&gt;"",(L116-O116)/O116,"")</f>
        <v/>
      </c>
    </row>
    <row r="117" spans="1:18" ht="18.75">
      <c r="A117" s="216">
        <v>15.082000000000001</v>
      </c>
      <c r="B117" s="212" t="s">
        <v>224</v>
      </c>
      <c r="C117" s="208" t="s">
        <v>220</v>
      </c>
      <c r="D117" s="202">
        <v>0.01</v>
      </c>
      <c r="E117" s="203"/>
      <c r="F117" s="203"/>
      <c r="G117" s="203"/>
      <c r="H117" s="203"/>
      <c r="I117" s="203"/>
      <c r="J117" s="203">
        <v>0.01</v>
      </c>
      <c r="K117" s="203">
        <v>0.01</v>
      </c>
      <c r="L117" s="203"/>
      <c r="M117" s="203"/>
      <c r="N117" s="191">
        <v>100</v>
      </c>
      <c r="O117" s="206">
        <v>107</v>
      </c>
      <c r="P117" s="192">
        <v>102.5</v>
      </c>
      <c r="R117" s="207" t="str">
        <f>IF(L117&lt;&gt;"",(L117-O117)/O117,"")</f>
        <v/>
      </c>
    </row>
    <row r="118" spans="1:18" ht="18.75">
      <c r="A118" s="204">
        <v>15.09</v>
      </c>
      <c r="B118" s="205" t="s">
        <v>131</v>
      </c>
      <c r="C118" s="201" t="s">
        <v>220</v>
      </c>
      <c r="D118" s="202">
        <v>91</v>
      </c>
      <c r="E118" s="203">
        <v>87</v>
      </c>
      <c r="F118" s="203">
        <v>87</v>
      </c>
      <c r="G118" s="203">
        <v>87</v>
      </c>
      <c r="H118" s="203">
        <v>87</v>
      </c>
      <c r="I118" s="203"/>
      <c r="J118" s="203">
        <v>91</v>
      </c>
      <c r="K118" s="203">
        <v>91</v>
      </c>
      <c r="L118" s="203">
        <v>87</v>
      </c>
      <c r="M118" s="203">
        <v>80</v>
      </c>
      <c r="N118" s="191">
        <v>65</v>
      </c>
      <c r="O118" s="206">
        <v>70</v>
      </c>
      <c r="P118" s="192">
        <v>66.625</v>
      </c>
      <c r="R118" s="207">
        <f>IF(L118&lt;&gt;"",(L118-O118)/O118,"")</f>
        <v>0.24285714285714285</v>
      </c>
    </row>
    <row r="119" spans="1:18" ht="18.75">
      <c r="A119" s="204">
        <v>15.1</v>
      </c>
      <c r="B119" s="205" t="s">
        <v>132</v>
      </c>
      <c r="C119" s="201" t="s">
        <v>220</v>
      </c>
      <c r="D119" s="202">
        <v>17</v>
      </c>
      <c r="E119" s="203">
        <v>16</v>
      </c>
      <c r="F119" s="203">
        <v>16</v>
      </c>
      <c r="G119" s="203">
        <v>16</v>
      </c>
      <c r="H119" s="203">
        <v>16</v>
      </c>
      <c r="I119" s="203"/>
      <c r="J119" s="203">
        <v>17</v>
      </c>
      <c r="K119" s="203">
        <v>17</v>
      </c>
      <c r="L119" s="203">
        <v>16</v>
      </c>
      <c r="M119" s="203">
        <v>15</v>
      </c>
      <c r="N119" s="191">
        <v>10</v>
      </c>
      <c r="O119" s="206">
        <v>10</v>
      </c>
      <c r="R119" s="207">
        <f>IF(L119&lt;&gt;"",(L119-O119)/O119,"")</f>
        <v>0.6</v>
      </c>
    </row>
    <row r="120" spans="1:18" ht="18.75">
      <c r="A120" s="204">
        <v>15.11</v>
      </c>
      <c r="B120" s="205" t="s">
        <v>133</v>
      </c>
      <c r="C120" s="201" t="s">
        <v>220</v>
      </c>
      <c r="D120" s="202">
        <v>60</v>
      </c>
      <c r="E120" s="203"/>
      <c r="F120" s="203"/>
      <c r="G120" s="203">
        <v>55</v>
      </c>
      <c r="H120" s="203"/>
      <c r="I120" s="203"/>
      <c r="J120" s="203">
        <v>60</v>
      </c>
      <c r="K120" s="203">
        <v>60</v>
      </c>
      <c r="L120" s="203"/>
      <c r="M120" s="203"/>
      <c r="O120" s="206"/>
      <c r="R120" s="207"/>
    </row>
    <row r="121" spans="1:18" ht="18.75">
      <c r="A121" s="204">
        <v>15.12</v>
      </c>
      <c r="B121" s="205" t="s">
        <v>135</v>
      </c>
      <c r="C121" s="201" t="s">
        <v>220</v>
      </c>
      <c r="D121" s="202">
        <v>60</v>
      </c>
      <c r="E121" s="203">
        <v>55</v>
      </c>
      <c r="F121" s="203">
        <v>55</v>
      </c>
      <c r="G121" s="203">
        <v>55</v>
      </c>
      <c r="H121" s="203">
        <v>55</v>
      </c>
      <c r="I121" s="203"/>
      <c r="J121" s="203">
        <v>60</v>
      </c>
      <c r="K121" s="203">
        <v>60</v>
      </c>
      <c r="L121" s="203">
        <v>55</v>
      </c>
      <c r="M121" s="203">
        <v>50</v>
      </c>
      <c r="O121" s="206">
        <v>43</v>
      </c>
      <c r="R121" s="207">
        <f>IF(L121&lt;&gt;"",(L121-O121)/O121,"")</f>
        <v>0.27906976744186046</v>
      </c>
    </row>
    <row r="122" spans="1:18" ht="18.75">
      <c r="A122" s="204">
        <v>15.13</v>
      </c>
      <c r="B122" s="205" t="s">
        <v>136</v>
      </c>
      <c r="C122" s="201" t="s">
        <v>220</v>
      </c>
      <c r="D122" s="202">
        <v>60</v>
      </c>
      <c r="E122" s="203"/>
      <c r="F122" s="203"/>
      <c r="G122" s="203"/>
      <c r="H122" s="203"/>
      <c r="I122" s="203"/>
      <c r="J122" s="203">
        <v>60</v>
      </c>
      <c r="K122" s="203">
        <v>60</v>
      </c>
      <c r="L122" s="203"/>
      <c r="M122" s="203"/>
      <c r="O122" s="206"/>
      <c r="R122" s="207"/>
    </row>
    <row r="123" spans="1:18">
      <c r="A123" s="204">
        <v>15.14</v>
      </c>
      <c r="B123" s="205" t="s">
        <v>137</v>
      </c>
      <c r="C123" s="201"/>
      <c r="D123" s="202"/>
      <c r="E123" s="203"/>
      <c r="F123" s="203"/>
      <c r="G123" s="203"/>
      <c r="H123" s="203"/>
      <c r="I123" s="203"/>
      <c r="J123" s="203"/>
      <c r="K123" s="203"/>
      <c r="L123" s="210"/>
      <c r="M123" s="210"/>
      <c r="R123" s="207" t="str">
        <f t="shared" ref="R123:R128" si="0">IF(L123&lt;&gt;"",(L123-O123)/O123,"")</f>
        <v/>
      </c>
    </row>
    <row r="124" spans="1:18">
      <c r="A124" s="204">
        <v>15.15</v>
      </c>
      <c r="B124" s="201" t="s">
        <v>138</v>
      </c>
      <c r="C124" s="201" t="s">
        <v>139</v>
      </c>
      <c r="D124" s="202">
        <v>575</v>
      </c>
      <c r="E124" s="203">
        <v>545</v>
      </c>
      <c r="F124" s="203">
        <v>545</v>
      </c>
      <c r="G124" s="203">
        <v>545</v>
      </c>
      <c r="H124" s="203">
        <v>545</v>
      </c>
      <c r="I124" s="203"/>
      <c r="J124" s="203">
        <v>575</v>
      </c>
      <c r="K124" s="203">
        <v>575</v>
      </c>
      <c r="L124" s="203">
        <v>545</v>
      </c>
      <c r="M124" s="203">
        <v>500</v>
      </c>
      <c r="N124" s="191">
        <v>300</v>
      </c>
      <c r="O124" s="206">
        <v>320</v>
      </c>
      <c r="P124" s="206">
        <v>307.5</v>
      </c>
      <c r="Q124" s="188" t="s">
        <v>219</v>
      </c>
      <c r="R124" s="207">
        <f t="shared" si="0"/>
        <v>0.703125</v>
      </c>
    </row>
    <row r="125" spans="1:18">
      <c r="A125" s="204">
        <v>15.16</v>
      </c>
      <c r="B125" s="201" t="s">
        <v>140</v>
      </c>
      <c r="C125" s="201" t="s">
        <v>139</v>
      </c>
      <c r="D125" s="202">
        <v>1150</v>
      </c>
      <c r="E125" s="203">
        <v>1090</v>
      </c>
      <c r="F125" s="203">
        <v>1090</v>
      </c>
      <c r="G125" s="203">
        <v>1090</v>
      </c>
      <c r="H125" s="203">
        <v>1090</v>
      </c>
      <c r="I125" s="203"/>
      <c r="J125" s="203">
        <v>1150</v>
      </c>
      <c r="K125" s="203">
        <v>1150</v>
      </c>
      <c r="L125" s="203">
        <v>1090</v>
      </c>
      <c r="M125" s="203">
        <v>1000</v>
      </c>
      <c r="N125" s="191">
        <v>900</v>
      </c>
      <c r="O125" s="206">
        <v>959</v>
      </c>
      <c r="P125" s="206">
        <v>922.5</v>
      </c>
      <c r="Q125" s="188" t="s">
        <v>219</v>
      </c>
      <c r="R125" s="207">
        <f t="shared" si="0"/>
        <v>0.13660062565172054</v>
      </c>
    </row>
    <row r="126" spans="1:18">
      <c r="A126" s="204">
        <v>15.17</v>
      </c>
      <c r="B126" s="201" t="s">
        <v>141</v>
      </c>
      <c r="C126" s="201" t="s">
        <v>139</v>
      </c>
      <c r="D126" s="202">
        <v>2300</v>
      </c>
      <c r="E126" s="203">
        <v>2180</v>
      </c>
      <c r="F126" s="203">
        <v>2180</v>
      </c>
      <c r="G126" s="203">
        <v>2180</v>
      </c>
      <c r="H126" s="203">
        <v>2180</v>
      </c>
      <c r="I126" s="203"/>
      <c r="J126" s="203">
        <v>2300</v>
      </c>
      <c r="K126" s="203">
        <v>2300</v>
      </c>
      <c r="L126" s="203">
        <v>2180</v>
      </c>
      <c r="M126" s="203">
        <v>2000</v>
      </c>
      <c r="N126" s="191">
        <v>1500</v>
      </c>
      <c r="O126" s="206">
        <v>1598</v>
      </c>
      <c r="P126" s="206">
        <v>1537.5</v>
      </c>
      <c r="Q126" s="188" t="s">
        <v>219</v>
      </c>
      <c r="R126" s="207">
        <f t="shared" si="0"/>
        <v>0.3642052565707134</v>
      </c>
    </row>
    <row r="127" spans="1:18" ht="18.75">
      <c r="A127" s="204">
        <v>15.18</v>
      </c>
      <c r="B127" s="205" t="s">
        <v>142</v>
      </c>
      <c r="C127" s="201" t="s">
        <v>220</v>
      </c>
      <c r="D127" s="202">
        <v>31.5</v>
      </c>
      <c r="E127" s="203">
        <v>31.5</v>
      </c>
      <c r="F127" s="203">
        <v>31.5</v>
      </c>
      <c r="G127" s="203">
        <v>31.5</v>
      </c>
      <c r="H127" s="203">
        <v>31.5</v>
      </c>
      <c r="I127" s="203">
        <v>31.5</v>
      </c>
      <c r="J127" s="203">
        <v>31.5</v>
      </c>
      <c r="K127" s="203">
        <v>31.5</v>
      </c>
      <c r="L127" s="203">
        <v>31.5</v>
      </c>
      <c r="M127" s="203">
        <v>29</v>
      </c>
      <c r="O127" s="206">
        <v>26.25</v>
      </c>
      <c r="Q127" s="188" t="s">
        <v>225</v>
      </c>
      <c r="R127" s="207">
        <f t="shared" si="0"/>
        <v>0.2</v>
      </c>
    </row>
    <row r="128" spans="1:18">
      <c r="A128" s="216">
        <v>15.180999999999999</v>
      </c>
      <c r="B128" s="208" t="s">
        <v>226</v>
      </c>
      <c r="C128" s="208" t="s">
        <v>227</v>
      </c>
      <c r="D128" s="202">
        <v>0.01</v>
      </c>
      <c r="E128" s="203"/>
      <c r="F128" s="203"/>
      <c r="G128" s="203"/>
      <c r="H128" s="203"/>
      <c r="I128" s="203"/>
      <c r="J128" s="203">
        <v>0.01</v>
      </c>
      <c r="K128" s="203">
        <v>0.01</v>
      </c>
      <c r="L128" s="203"/>
      <c r="M128" s="203"/>
      <c r="N128" s="191">
        <v>525</v>
      </c>
      <c r="O128" s="206">
        <v>559</v>
      </c>
      <c r="P128" s="192">
        <v>538.125</v>
      </c>
      <c r="R128" s="207" t="str">
        <f t="shared" si="0"/>
        <v/>
      </c>
    </row>
    <row r="129" spans="1:18">
      <c r="A129" s="204">
        <v>15.19</v>
      </c>
      <c r="B129" s="208" t="s">
        <v>143</v>
      </c>
      <c r="C129" s="208" t="s">
        <v>106</v>
      </c>
      <c r="D129" s="202"/>
      <c r="E129" s="203"/>
      <c r="F129" s="203"/>
      <c r="G129" s="203"/>
      <c r="H129" s="203"/>
      <c r="I129" s="203"/>
      <c r="J129" s="203"/>
      <c r="K129" s="203"/>
      <c r="L129" s="203"/>
      <c r="M129" s="203"/>
      <c r="O129" s="206"/>
      <c r="R129" s="207"/>
    </row>
    <row r="130" spans="1:18">
      <c r="A130" s="204">
        <v>15.2</v>
      </c>
      <c r="B130" s="208" t="s">
        <v>144</v>
      </c>
      <c r="C130" s="208" t="s">
        <v>106</v>
      </c>
      <c r="D130" s="202"/>
      <c r="E130" s="203"/>
      <c r="F130" s="203"/>
      <c r="G130" s="203"/>
      <c r="H130" s="203"/>
      <c r="I130" s="203"/>
      <c r="J130" s="203"/>
      <c r="K130" s="203"/>
      <c r="L130" s="203"/>
      <c r="M130" s="203"/>
      <c r="O130" s="206"/>
      <c r="R130" s="207"/>
    </row>
    <row r="131" spans="1:18">
      <c r="A131" s="204">
        <v>15.21</v>
      </c>
      <c r="B131" s="208" t="s">
        <v>145</v>
      </c>
      <c r="C131" s="208" t="s">
        <v>106</v>
      </c>
      <c r="D131" s="202"/>
      <c r="E131" s="203"/>
      <c r="F131" s="203"/>
      <c r="G131" s="203"/>
      <c r="H131" s="203"/>
      <c r="I131" s="203"/>
      <c r="J131" s="203"/>
      <c r="K131" s="203"/>
      <c r="L131" s="203"/>
      <c r="M131" s="203"/>
      <c r="O131" s="206"/>
      <c r="R131" s="207"/>
    </row>
    <row r="132" spans="1:18">
      <c r="A132" s="204">
        <v>15.22</v>
      </c>
      <c r="B132" s="208" t="s">
        <v>146</v>
      </c>
      <c r="C132" s="208" t="s">
        <v>106</v>
      </c>
      <c r="D132" s="202"/>
      <c r="E132" s="203"/>
      <c r="F132" s="203"/>
      <c r="G132" s="203"/>
      <c r="H132" s="203"/>
      <c r="I132" s="203"/>
      <c r="J132" s="203"/>
      <c r="K132" s="203"/>
      <c r="L132" s="203"/>
      <c r="M132" s="203"/>
      <c r="O132" s="206"/>
      <c r="R132" s="207"/>
    </row>
    <row r="133" spans="1:18">
      <c r="A133" s="204">
        <v>15.23</v>
      </c>
      <c r="B133" s="208" t="s">
        <v>147</v>
      </c>
      <c r="C133" s="208" t="s">
        <v>106</v>
      </c>
      <c r="D133" s="202"/>
      <c r="E133" s="203"/>
      <c r="F133" s="203"/>
      <c r="G133" s="203"/>
      <c r="H133" s="203"/>
      <c r="I133" s="203"/>
      <c r="J133" s="203"/>
      <c r="K133" s="203"/>
      <c r="L133" s="203"/>
      <c r="M133" s="203"/>
      <c r="O133" s="206"/>
      <c r="R133" s="207"/>
    </row>
    <row r="134" spans="1:18">
      <c r="A134" s="204">
        <v>15.24</v>
      </c>
      <c r="B134" s="208" t="s">
        <v>148</v>
      </c>
      <c r="C134" s="208" t="s">
        <v>106</v>
      </c>
      <c r="D134" s="202"/>
      <c r="E134" s="203"/>
      <c r="F134" s="203"/>
      <c r="G134" s="203"/>
      <c r="H134" s="203"/>
      <c r="I134" s="203"/>
      <c r="J134" s="203"/>
      <c r="K134" s="203"/>
      <c r="L134" s="203"/>
      <c r="M134" s="203"/>
      <c r="O134" s="206"/>
      <c r="R134" s="207"/>
    </row>
    <row r="135" spans="1:18">
      <c r="A135" s="204">
        <v>15.25</v>
      </c>
      <c r="B135" s="208" t="s">
        <v>149</v>
      </c>
      <c r="C135" s="208" t="s">
        <v>14</v>
      </c>
      <c r="D135" s="202"/>
      <c r="E135" s="203"/>
      <c r="F135" s="203"/>
      <c r="G135" s="203"/>
      <c r="H135" s="203"/>
      <c r="I135" s="203"/>
      <c r="J135" s="203"/>
      <c r="K135" s="203"/>
      <c r="L135" s="203"/>
      <c r="M135" s="203"/>
      <c r="O135" s="206"/>
      <c r="R135" s="207"/>
    </row>
    <row r="136" spans="1:18">
      <c r="A136" s="204">
        <v>15.26</v>
      </c>
      <c r="B136" s="208" t="s">
        <v>150</v>
      </c>
      <c r="C136" s="208" t="s">
        <v>14</v>
      </c>
      <c r="D136" s="202"/>
      <c r="E136" s="203"/>
      <c r="F136" s="203"/>
      <c r="G136" s="203"/>
      <c r="H136" s="203"/>
      <c r="I136" s="203"/>
      <c r="J136" s="203"/>
      <c r="K136" s="203"/>
      <c r="L136" s="203"/>
      <c r="M136" s="203"/>
      <c r="O136" s="206"/>
      <c r="R136" s="207"/>
    </row>
    <row r="137" spans="1:18">
      <c r="A137" s="204">
        <v>15.27</v>
      </c>
      <c r="B137" s="208" t="s">
        <v>151</v>
      </c>
      <c r="C137" s="208" t="s">
        <v>106</v>
      </c>
      <c r="D137" s="202"/>
      <c r="E137" s="203"/>
      <c r="F137" s="203"/>
      <c r="G137" s="203"/>
      <c r="H137" s="203"/>
      <c r="I137" s="203"/>
      <c r="J137" s="203"/>
      <c r="K137" s="203"/>
      <c r="L137" s="203"/>
      <c r="M137" s="203"/>
      <c r="O137" s="206"/>
      <c r="R137" s="207"/>
    </row>
    <row r="138" spans="1:18">
      <c r="A138" s="204">
        <v>15.28</v>
      </c>
      <c r="B138" s="208" t="s">
        <v>152</v>
      </c>
      <c r="C138" s="208" t="s">
        <v>44</v>
      </c>
      <c r="D138" s="202"/>
      <c r="E138" s="203"/>
      <c r="F138" s="203"/>
      <c r="G138" s="203"/>
      <c r="H138" s="203"/>
      <c r="I138" s="203"/>
      <c r="J138" s="203"/>
      <c r="K138" s="203"/>
      <c r="L138" s="203"/>
      <c r="M138" s="203"/>
      <c r="O138" s="206"/>
      <c r="R138" s="207"/>
    </row>
    <row r="139" spans="1:18">
      <c r="A139" s="199">
        <v>23</v>
      </c>
      <c r="B139" s="218" t="s">
        <v>200</v>
      </c>
      <c r="C139" s="201" t="s">
        <v>201</v>
      </c>
      <c r="D139" s="202">
        <v>25000</v>
      </c>
      <c r="E139" s="203">
        <v>25000</v>
      </c>
      <c r="F139" s="203">
        <v>25000</v>
      </c>
      <c r="G139" s="203">
        <v>25000</v>
      </c>
      <c r="H139" s="203">
        <v>25000</v>
      </c>
      <c r="I139" s="203"/>
      <c r="J139" s="203">
        <v>25000</v>
      </c>
      <c r="K139" s="203">
        <v>25000</v>
      </c>
      <c r="L139" s="214">
        <v>25000</v>
      </c>
      <c r="M139" s="214">
        <v>25000</v>
      </c>
      <c r="O139" s="191">
        <v>25000</v>
      </c>
      <c r="R139" s="207">
        <f>IF(L139&lt;&gt;"",(L139-O139)/O139,"")</f>
        <v>0</v>
      </c>
    </row>
    <row r="140" spans="1:18">
      <c r="A140" s="199">
        <v>99</v>
      </c>
      <c r="B140" s="208" t="s">
        <v>228</v>
      </c>
      <c r="C140" s="208" t="s">
        <v>229</v>
      </c>
      <c r="D140" s="202">
        <v>0.01</v>
      </c>
      <c r="E140" s="203"/>
      <c r="F140" s="203"/>
      <c r="G140" s="203"/>
      <c r="H140" s="203"/>
      <c r="I140" s="203"/>
      <c r="J140" s="203">
        <v>0.01</v>
      </c>
      <c r="K140" s="203">
        <v>0.01</v>
      </c>
      <c r="L140" s="214">
        <v>286600</v>
      </c>
      <c r="M140" s="214">
        <v>276900</v>
      </c>
      <c r="N140" s="191">
        <v>30000</v>
      </c>
      <c r="O140" s="191">
        <v>276900</v>
      </c>
      <c r="P140" s="191">
        <v>152500</v>
      </c>
      <c r="R140" s="207">
        <f>IF(L140&lt;&gt;"",(L140-O140)/O140,"")</f>
        <v>3.5030697002527991E-2</v>
      </c>
    </row>
    <row r="141" spans="1:18">
      <c r="A141" s="208"/>
      <c r="B141" s="208"/>
      <c r="C141" s="208"/>
      <c r="D141" s="202"/>
      <c r="E141" s="203"/>
      <c r="F141" s="203"/>
      <c r="G141" s="203"/>
      <c r="H141" s="203"/>
      <c r="I141" s="203"/>
      <c r="J141" s="203"/>
      <c r="K141" s="203"/>
      <c r="L141" s="219"/>
      <c r="R141" s="207" t="str">
        <f>IF(L141&lt;&gt;"",(L141-O141)/O141,"")</f>
        <v/>
      </c>
    </row>
    <row r="142" spans="1:18" ht="16.5" thickBot="1">
      <c r="D142" s="202"/>
      <c r="E142" s="203"/>
      <c r="F142" s="203"/>
      <c r="G142" s="203"/>
      <c r="H142" s="203"/>
      <c r="I142" s="203"/>
      <c r="J142" s="203"/>
      <c r="K142" s="203"/>
      <c r="L142" s="219"/>
      <c r="R142" s="207" t="str">
        <f>IF(L142&lt;&gt;"",(L142-O142)/O142,"")</f>
        <v/>
      </c>
    </row>
    <row r="143" spans="1:18">
      <c r="B143" s="220" t="s">
        <v>230</v>
      </c>
      <c r="C143" s="221"/>
      <c r="D143" s="221"/>
      <c r="E143" s="222"/>
      <c r="F143" s="222"/>
      <c r="G143" s="222"/>
      <c r="H143" s="222"/>
      <c r="I143" s="222"/>
      <c r="J143" s="222"/>
      <c r="K143" s="221"/>
      <c r="L143" s="221"/>
      <c r="M143" s="222"/>
      <c r="N143" s="223"/>
      <c r="O143" s="224"/>
      <c r="Q143" s="208"/>
    </row>
    <row r="144" spans="1:18">
      <c r="B144" s="225" t="s">
        <v>231</v>
      </c>
      <c r="C144" s="208"/>
      <c r="D144" s="208"/>
      <c r="E144" s="226"/>
      <c r="F144" s="226"/>
      <c r="G144" s="226"/>
      <c r="H144" s="226"/>
      <c r="I144" s="226"/>
      <c r="J144" s="226"/>
      <c r="K144" s="208"/>
      <c r="L144" s="208"/>
      <c r="M144" s="226"/>
      <c r="N144" s="227"/>
      <c r="O144" s="228"/>
      <c r="Q144" s="208"/>
    </row>
    <row r="145" spans="2:17" ht="16.5" thickBot="1">
      <c r="B145" s="229" t="s">
        <v>232</v>
      </c>
      <c r="C145" s="230"/>
      <c r="D145" s="230"/>
      <c r="E145" s="231"/>
      <c r="F145" s="231"/>
      <c r="G145" s="231"/>
      <c r="H145" s="231"/>
      <c r="I145" s="231"/>
      <c r="J145" s="231"/>
      <c r="K145" s="230"/>
      <c r="L145" s="230"/>
      <c r="M145" s="231"/>
      <c r="N145" s="232"/>
      <c r="O145" s="233"/>
      <c r="Q145" s="208"/>
    </row>
    <row r="148" spans="2:17">
      <c r="B148" s="188" t="s">
        <v>233</v>
      </c>
    </row>
    <row r="150" spans="2:17">
      <c r="B150" s="188" t="s">
        <v>234</v>
      </c>
      <c r="N150" s="188"/>
    </row>
    <row r="151" spans="2:17">
      <c r="B151" s="188" t="s">
        <v>235</v>
      </c>
      <c r="C151" s="234">
        <v>0.15</v>
      </c>
      <c r="D151" s="234"/>
      <c r="E151" s="235"/>
      <c r="F151" s="235"/>
      <c r="G151" s="235"/>
      <c r="H151" s="235"/>
      <c r="I151" s="235"/>
      <c r="J151" s="235"/>
      <c r="K151" s="234"/>
      <c r="L151" s="260">
        <v>3000000</v>
      </c>
      <c r="M151" s="260"/>
      <c r="N151" s="260"/>
    </row>
    <row r="152" spans="2:17">
      <c r="B152" s="188" t="s">
        <v>162</v>
      </c>
      <c r="C152" s="234">
        <v>7.0000000000000007E-2</v>
      </c>
      <c r="D152" s="234"/>
      <c r="E152" s="235"/>
      <c r="F152" s="235"/>
      <c r="G152" s="235"/>
      <c r="H152" s="235"/>
      <c r="I152" s="235"/>
      <c r="J152" s="235"/>
      <c r="K152" s="234"/>
      <c r="L152" s="260">
        <v>300000</v>
      </c>
      <c r="M152" s="260"/>
      <c r="N152" s="260"/>
    </row>
    <row r="153" spans="2:17">
      <c r="B153" s="188" t="s">
        <v>236</v>
      </c>
      <c r="C153" s="234">
        <v>0.05</v>
      </c>
      <c r="D153" s="234"/>
      <c r="E153" s="235"/>
      <c r="F153" s="235"/>
      <c r="G153" s="235"/>
      <c r="H153" s="235"/>
      <c r="I153" s="235"/>
      <c r="J153" s="235"/>
      <c r="K153" s="234"/>
      <c r="L153" s="260">
        <v>200000</v>
      </c>
      <c r="M153" s="260"/>
      <c r="N153" s="260"/>
    </row>
  </sheetData>
  <mergeCells count="4">
    <mergeCell ref="L151:N151"/>
    <mergeCell ref="L152:N152"/>
    <mergeCell ref="L153:N153"/>
    <mergeCell ref="E2:I2"/>
  </mergeCells>
  <phoneticPr fontId="0" type="noConversion"/>
  <pageMargins left="1" right="1" top="0.25" bottom="0.5" header="0.5" footer="0.25"/>
  <pageSetup paperSize="17" scale="29" orientation="landscape" cellComments="asDisplayed" r:id="rId1"/>
  <headerFooter alignWithMargins="0">
    <oddFooter>&amp;L&amp;F&amp;R&amp;D</oddFooter>
  </headerFooter>
  <legacy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084a3b99851304f4f38e77c997b3e73">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e1c1267e1aa6198bcb4d2224473d480d"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49704A4-1C1F-4A95-8592-82002F46E641}"/>
</file>

<file path=customXml/itemProps2.xml><?xml version="1.0" encoding="utf-8"?>
<ds:datastoreItem xmlns:ds="http://schemas.openxmlformats.org/officeDocument/2006/customXml" ds:itemID="{25995FBC-5945-4645-A54B-AB1899147D79}"/>
</file>

<file path=customXml/itemProps3.xml><?xml version="1.0" encoding="utf-8"?>
<ds:datastoreItem xmlns:ds="http://schemas.openxmlformats.org/officeDocument/2006/customXml" ds:itemID="{AC684CF6-CDB8-48EF-BEE8-5FC9BC9735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35</vt:i4>
      </vt:variant>
    </vt:vector>
  </HeadingPairs>
  <TitlesOfParts>
    <vt:vector size="38" baseType="lpstr">
      <vt:lpstr>Base Sheet</vt:lpstr>
      <vt:lpstr>(REF) Unit Prices</vt:lpstr>
      <vt:lpstr>Sheet1</vt:lpstr>
      <vt:lpstr>Construction_Change_Order_Claim_Contingency</vt:lpstr>
      <vt:lpstr>Construction_Costs_Subtotal</vt:lpstr>
      <vt:lpstr>Construction_Delivery</vt:lpstr>
      <vt:lpstr>Construction_Design_Contingency</vt:lpstr>
      <vt:lpstr>Drainage</vt:lpstr>
      <vt:lpstr>Earthwork</vt:lpstr>
      <vt:lpstr>Erosion_Control</vt:lpstr>
      <vt:lpstr>ESTIMATED_CONTRACT_LET_AMOUNT</vt:lpstr>
      <vt:lpstr>HAZMAT</vt:lpstr>
      <vt:lpstr>Incentive_Disincentive</vt:lpstr>
      <vt:lpstr>ITS</vt:lpstr>
      <vt:lpstr>ITS_Furnished</vt:lpstr>
      <vt:lpstr>Jurisdictional_Transfer</vt:lpstr>
      <vt:lpstr>Lighting</vt:lpstr>
      <vt:lpstr>Lighting_Furnished</vt:lpstr>
      <vt:lpstr>Mobilization</vt:lpstr>
      <vt:lpstr>'Base Sheet'!Print_Area</vt:lpstr>
      <vt:lpstr>Real_Estate_Subtotal</vt:lpstr>
      <vt:lpstr>Roadway_Incidentals</vt:lpstr>
      <vt:lpstr>Signing_Marking</vt:lpstr>
      <vt:lpstr>State_Patrol</vt:lpstr>
      <vt:lpstr>Subtotal_Roadway_Costs</vt:lpstr>
      <vt:lpstr>Total_Community_Sensitive_Design_Costs</vt:lpstr>
      <vt:lpstr>TOTAL_CONSTRUCTION_COSTS__Items_1_21</vt:lpstr>
      <vt:lpstr>TOTAL_PROJECT_COSTS</vt:lpstr>
      <vt:lpstr>TOTAL_RAILROAD_COSTS</vt:lpstr>
      <vt:lpstr>TOTAL_REAL_ESTATE_COSTS</vt:lpstr>
      <vt:lpstr>TOTAL_ROADWAY_COSTS__Items_1_13</vt:lpstr>
      <vt:lpstr>TOTAL_STRUCTURE_COSTS__Item_15</vt:lpstr>
      <vt:lpstr>TOTAL_UTILITY_COSTS</vt:lpstr>
      <vt:lpstr>Traffic_Control</vt:lpstr>
      <vt:lpstr>Traffic_Mitigation</vt:lpstr>
      <vt:lpstr>Traffic_Signals</vt:lpstr>
      <vt:lpstr>Unit_Price_List</vt:lpstr>
      <vt:lpstr>Wetland_Mitigation</vt:lpstr>
    </vt:vector>
  </TitlesOfParts>
  <Company>Wisconsin Department of Transportation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Geoff Williams</dc:creator>
  <cp:lastModifiedBy>dotslm</cp:lastModifiedBy>
  <cp:lastPrinted>2013-03-12T21:10:07Z</cp:lastPrinted>
  <dcterms:created xsi:type="dcterms:W3CDTF">2008-08-01T19:59:13Z</dcterms:created>
  <dcterms:modified xsi:type="dcterms:W3CDTF">2013-03-12T21:10:49Z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